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1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chauque\Desktop\"/>
    </mc:Choice>
  </mc:AlternateContent>
  <xr:revisionPtr revIDLastSave="0" documentId="8_{B520FF2C-1E32-44D5-A8A5-B86E458B3670}" xr6:coauthVersionLast="36" xr6:coauthVersionMax="36" xr10:uidLastSave="{00000000-0000-0000-0000-000000000000}"/>
  <bookViews>
    <workbookView xWindow="0" yWindow="0" windowWidth="21570" windowHeight="7980" firstSheet="7" activeTab="9" xr2:uid="{90DB6DF6-77E4-4554-9CE9-EEA9AF9D2313}"/>
  </bookViews>
  <sheets>
    <sheet name="Q1" sheetId="1" r:id="rId1"/>
    <sheet name="Sheet2" sheetId="15" state="hidden" r:id="rId2"/>
    <sheet name="Q2" sheetId="4" state="hidden" r:id="rId3"/>
    <sheet name="Q3" sheetId="5" state="hidden" r:id="rId4"/>
    <sheet name="q4" sheetId="6" state="hidden" r:id="rId5"/>
    <sheet name="g1" sheetId="2" state="hidden" r:id="rId6"/>
    <sheet name="g2" sheetId="3" state="hidden" r:id="rId7"/>
    <sheet name="Grafico1" sheetId="12" r:id="rId8"/>
    <sheet name="Grafico 2" sheetId="13" r:id="rId9"/>
    <sheet name="Grafico3" sheetId="16" r:id="rId10"/>
    <sheet name="Grafico 4" sheetId="7" r:id="rId11"/>
    <sheet name="grafico 5" sheetId="8" r:id="rId12"/>
    <sheet name="grafico 6" sheetId="9" r:id="rId13"/>
    <sheet name="grafico 7" sheetId="10" r:id="rId14"/>
    <sheet name="grafico 8" sheetId="11" r:id="rId15"/>
  </sheets>
  <externalReferences>
    <externalReference r:id="rId16"/>
    <externalReference r:id="rId17"/>
    <externalReference r:id="rId18"/>
  </externalReferences>
  <definedNames>
    <definedName name="_ftn1" localSheetId="4">'q4'!$J$34</definedName>
    <definedName name="_ftnref1" localSheetId="4">Grafico1!$C$2</definedName>
  </definedName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5" l="1"/>
  <c r="H20" i="15"/>
  <c r="C20" i="15"/>
  <c r="H19" i="15"/>
  <c r="C19" i="15"/>
  <c r="E6" i="6" l="1"/>
  <c r="F6" i="6" s="1"/>
  <c r="G6" i="6" s="1"/>
  <c r="H6" i="6" s="1"/>
  <c r="E7" i="6"/>
  <c r="F7" i="6" s="1"/>
  <c r="G7" i="6" s="1"/>
  <c r="H7" i="6" s="1"/>
  <c r="E8" i="6"/>
  <c r="F8" i="6" s="1"/>
  <c r="G8" i="6" s="1"/>
  <c r="H8" i="6" s="1"/>
  <c r="E9" i="6"/>
  <c r="F9" i="6" s="1"/>
  <c r="G9" i="6" s="1"/>
  <c r="H9" i="6" s="1"/>
  <c r="E10" i="6"/>
  <c r="F10" i="6" s="1"/>
  <c r="G10" i="6" s="1"/>
  <c r="H10" i="6" s="1"/>
  <c r="E11" i="6"/>
  <c r="F11" i="6" s="1"/>
  <c r="G11" i="6" s="1"/>
  <c r="H11" i="6" s="1"/>
  <c r="E12" i="6"/>
  <c r="F12" i="6" s="1"/>
  <c r="G12" i="6" s="1"/>
  <c r="H12" i="6" s="1"/>
  <c r="E13" i="6"/>
  <c r="F13" i="6" s="1"/>
  <c r="G13" i="6" s="1"/>
  <c r="H13" i="6" s="1"/>
  <c r="E14" i="6"/>
  <c r="F14" i="6" s="1"/>
  <c r="G14" i="6" s="1"/>
  <c r="H14" i="6" s="1"/>
  <c r="E15" i="6"/>
  <c r="F15" i="6" s="1"/>
  <c r="G15" i="6" s="1"/>
  <c r="H15" i="6" s="1"/>
  <c r="E16" i="6"/>
  <c r="F16" i="6" s="1"/>
  <c r="G16" i="6" s="1"/>
  <c r="H16" i="6" s="1"/>
  <c r="E17" i="6"/>
  <c r="F17" i="6" s="1"/>
  <c r="G17" i="6" s="1"/>
  <c r="H17" i="6" s="1"/>
  <c r="E18" i="6"/>
  <c r="F18" i="6" s="1"/>
  <c r="G18" i="6" s="1"/>
  <c r="H18" i="6" s="1"/>
  <c r="E19" i="6"/>
  <c r="F19" i="6" s="1"/>
  <c r="G19" i="6" s="1"/>
  <c r="H19" i="6" s="1"/>
  <c r="E20" i="6"/>
  <c r="F20" i="6" s="1"/>
  <c r="G20" i="6" s="1"/>
  <c r="H20" i="6" s="1"/>
  <c r="E21" i="6"/>
  <c r="F21" i="6" s="1"/>
  <c r="G21" i="6" s="1"/>
  <c r="H21" i="6" s="1"/>
  <c r="E22" i="6"/>
  <c r="F22" i="6" s="1"/>
  <c r="G22" i="6" s="1"/>
  <c r="H22" i="6" s="1"/>
  <c r="E23" i="6"/>
  <c r="F23" i="6" s="1"/>
  <c r="G23" i="6" s="1"/>
  <c r="H23" i="6" s="1"/>
  <c r="E24" i="6"/>
  <c r="F24" i="6" s="1"/>
  <c r="G24" i="6" s="1"/>
  <c r="H24" i="6" s="1"/>
  <c r="E25" i="6"/>
  <c r="F25" i="6" s="1"/>
  <c r="G25" i="6" s="1"/>
  <c r="H25" i="6" s="1"/>
  <c r="E5" i="6"/>
  <c r="F5" i="6" s="1"/>
  <c r="G5" i="6" s="1"/>
  <c r="H5" i="6" s="1"/>
  <c r="D27" i="5" l="1"/>
  <c r="E27" i="5"/>
  <c r="D28" i="5"/>
  <c r="E28" i="5"/>
  <c r="D29" i="5"/>
  <c r="E29" i="5"/>
  <c r="D30" i="5"/>
  <c r="E30" i="5"/>
  <c r="D31" i="5"/>
  <c r="E31" i="5"/>
  <c r="D32" i="5"/>
  <c r="D42" i="5" s="1"/>
  <c r="E32" i="5"/>
  <c r="E42" i="5" s="1"/>
  <c r="D33" i="5"/>
  <c r="E33" i="5"/>
  <c r="D34" i="5"/>
  <c r="E34" i="5"/>
  <c r="D35" i="5"/>
  <c r="E35" i="5"/>
  <c r="D36" i="5"/>
  <c r="D43" i="5" s="1"/>
  <c r="E36" i="5"/>
  <c r="E43" i="5" s="1"/>
  <c r="D37" i="5"/>
  <c r="E37" i="5"/>
  <c r="D38" i="5"/>
  <c r="E38" i="5"/>
  <c r="E26" i="5"/>
  <c r="D26" i="5"/>
  <c r="C27" i="5"/>
  <c r="C28" i="5"/>
  <c r="C29" i="5"/>
  <c r="C30" i="5"/>
  <c r="C31" i="5"/>
  <c r="C32" i="5"/>
  <c r="C42" i="5" s="1"/>
  <c r="C33" i="5"/>
  <c r="C34" i="5"/>
  <c r="C35" i="5"/>
  <c r="C36" i="5"/>
  <c r="C43" i="5" s="1"/>
  <c r="C44" i="5" s="1"/>
  <c r="C37" i="5"/>
  <c r="C38" i="5"/>
  <c r="C26" i="5"/>
  <c r="V24" i="3"/>
  <c r="AC44" i="3"/>
  <c r="AC43" i="3"/>
  <c r="Z45" i="3"/>
  <c r="E44" i="5" l="1"/>
  <c r="D44" i="5"/>
  <c r="E46" i="5" s="1"/>
  <c r="E97" i="2"/>
  <c r="E96" i="2"/>
  <c r="E100" i="2"/>
  <c r="E101" i="2"/>
  <c r="E102" i="2"/>
  <c r="E103" i="2"/>
  <c r="E104" i="2"/>
  <c r="E105" i="2"/>
  <c r="E106" i="2"/>
  <c r="E107" i="2"/>
  <c r="E108" i="2"/>
  <c r="E109" i="2"/>
  <c r="E99" i="2"/>
  <c r="O11" i="1" l="1"/>
  <c r="O12" i="1"/>
  <c r="O14" i="1"/>
  <c r="O15" i="1"/>
  <c r="O16" i="1"/>
  <c r="O17" i="1"/>
  <c r="O18" i="1"/>
  <c r="O19" i="1"/>
  <c r="O20" i="1"/>
  <c r="O21" i="1"/>
  <c r="O22" i="1"/>
  <c r="O23" i="1"/>
  <c r="O24" i="1"/>
  <c r="O9" i="1"/>
  <c r="N24" i="1"/>
  <c r="M24" i="1"/>
  <c r="L24" i="1"/>
  <c r="N23" i="1"/>
  <c r="M23" i="1"/>
  <c r="L23" i="1"/>
  <c r="N22" i="1"/>
  <c r="M22" i="1"/>
  <c r="L22" i="1"/>
  <c r="N21" i="1"/>
  <c r="M21" i="1"/>
  <c r="L21" i="1"/>
  <c r="N20" i="1"/>
  <c r="M20" i="1"/>
  <c r="L20" i="1"/>
  <c r="N19" i="1"/>
  <c r="M19" i="1"/>
  <c r="L19" i="1"/>
  <c r="N18" i="1"/>
  <c r="M18" i="1"/>
  <c r="L18" i="1"/>
  <c r="N17" i="1"/>
  <c r="M17" i="1"/>
  <c r="L17" i="1"/>
  <c r="N16" i="1"/>
  <c r="M16" i="1"/>
  <c r="L16" i="1"/>
  <c r="N15" i="1"/>
  <c r="M15" i="1"/>
  <c r="L15" i="1"/>
  <c r="N14" i="1"/>
  <c r="M14" i="1"/>
  <c r="L14" i="1"/>
  <c r="N12" i="1"/>
  <c r="M12" i="1"/>
  <c r="L12" i="1"/>
  <c r="N11" i="1"/>
  <c r="M11" i="1"/>
  <c r="L11" i="1"/>
  <c r="M9" i="1"/>
  <c r="N9" i="1"/>
  <c r="L9" i="1"/>
  <c r="K24" i="1"/>
  <c r="K23" i="1"/>
  <c r="K22" i="1"/>
  <c r="K21" i="1"/>
  <c r="K20" i="1"/>
  <c r="K19" i="1"/>
  <c r="K18" i="1"/>
  <c r="K17" i="1"/>
  <c r="K16" i="1"/>
  <c r="K15" i="1"/>
  <c r="K14" i="1"/>
  <c r="K12" i="1"/>
  <c r="K11" i="1"/>
  <c r="K9" i="1"/>
</calcChain>
</file>

<file path=xl/sharedStrings.xml><?xml version="1.0" encoding="utf-8"?>
<sst xmlns="http://schemas.openxmlformats.org/spreadsheetml/2006/main" count="201" uniqueCount="117">
  <si>
    <t>Moçambique</t>
  </si>
  <si>
    <t>Áre de redideência</t>
  </si>
  <si>
    <t>Urbano</t>
  </si>
  <si>
    <t>Rural</t>
  </si>
  <si>
    <t>Provincias</t>
  </si>
  <si>
    <t>Niassa</t>
  </si>
  <si>
    <t>Cabo Delgado</t>
  </si>
  <si>
    <t>Nampula</t>
  </si>
  <si>
    <t>Zambézia</t>
  </si>
  <si>
    <t>Tete</t>
  </si>
  <si>
    <t>Manica</t>
  </si>
  <si>
    <t>Sofala</t>
  </si>
  <si>
    <t>Inhambane</t>
  </si>
  <si>
    <t>Gaza</t>
  </si>
  <si>
    <t>Maputo</t>
  </si>
  <si>
    <t>Cidade de Maputo</t>
  </si>
  <si>
    <t>Tipo de actividade</t>
  </si>
  <si>
    <t>INFOR 2004</t>
  </si>
  <si>
    <t>INFOR 2021</t>
  </si>
  <si>
    <t>Quadro 1. Distribuição percentual  população por situação de emprego e sexo, segundo área de residência e província. Moçambique, INFOR 2004 e 2021</t>
  </si>
  <si>
    <t>Total Forca de Trabalho (valores em milhares)</t>
  </si>
  <si>
    <t>Informal (em %)</t>
  </si>
  <si>
    <t>Formal  (em %)</t>
  </si>
  <si>
    <t>Desempregados  (em %)</t>
  </si>
  <si>
    <t>Total Força de Trabalho (valores em milhares)</t>
  </si>
  <si>
    <t>Área de residência e Província</t>
  </si>
  <si>
    <t>Tipos de Risco</t>
  </si>
  <si>
    <t>Maior probabilidade de problemas de saúde</t>
  </si>
  <si>
    <t>Morte de outros membros da família</t>
  </si>
  <si>
    <t>Perda de Culturas</t>
  </si>
  <si>
    <t>Desastres naturais</t>
  </si>
  <si>
    <t>Morte ou perda do principal provedor de renda</t>
  </si>
  <si>
    <t>Falência no negócio</t>
  </si>
  <si>
    <t>Roubo/Incendio/Destruição da casa ou de propriedades</t>
  </si>
  <si>
    <t>Experiencia de Risco (em %)</t>
  </si>
  <si>
    <t>FinsScope 2019</t>
  </si>
  <si>
    <t>Principais Estratédias de enfrentaemnto</t>
  </si>
  <si>
    <t>Não fez nada</t>
  </si>
  <si>
    <t>Reduzir despesas</t>
  </si>
  <si>
    <t>Procurou assistencia</t>
  </si>
  <si>
    <t>Vendeu propriedades</t>
  </si>
  <si>
    <t>Emprestou Dinheiro</t>
  </si>
  <si>
    <t>Acionou o seguro</t>
  </si>
  <si>
    <t>Seguros no geral</t>
  </si>
  <si>
    <t>Assegurado</t>
  </si>
  <si>
    <t>Não assegurado</t>
  </si>
  <si>
    <t>Seguro Formal</t>
  </si>
  <si>
    <t>Seguro Informal</t>
  </si>
  <si>
    <t>Total</t>
  </si>
  <si>
    <t>Seguro Geral, por sexo e províncias</t>
  </si>
  <si>
    <t>Homem</t>
  </si>
  <si>
    <t>Mulher</t>
  </si>
  <si>
    <t>Formal</t>
  </si>
  <si>
    <t>Informal</t>
  </si>
  <si>
    <t>Não tem</t>
  </si>
  <si>
    <t>FinScope 2019</t>
  </si>
  <si>
    <t>Não poupa</t>
  </si>
  <si>
    <t>Guarda em casa</t>
  </si>
  <si>
    <t>Poupança formal</t>
  </si>
  <si>
    <t>Poupança informal</t>
  </si>
  <si>
    <t xml:space="preserve">Rural </t>
  </si>
  <si>
    <t>Área de Residência</t>
  </si>
  <si>
    <t>Per Capita</t>
  </si>
  <si>
    <t>Média Nacional</t>
  </si>
  <si>
    <t>Urbana</t>
  </si>
  <si>
    <t>Por AF</t>
  </si>
  <si>
    <t>Nacional</t>
  </si>
  <si>
    <t>Maputo Província</t>
  </si>
  <si>
    <t>Maputo Cidade</t>
  </si>
  <si>
    <t>Divisões de Despesas</t>
  </si>
  <si>
    <t>Produtos Alimentares e Bebidas não alcoólicas</t>
  </si>
  <si>
    <t>Bebidas Alcoólicas e Tabaco</t>
  </si>
  <si>
    <t>Vestuário e Calçado</t>
  </si>
  <si>
    <t>Habitação, água, electricidade, gás e outros combustíveis</t>
  </si>
  <si>
    <t>Mobiliário, artigos de decoração, equipamento doméstico e manutenção corrente da habitação</t>
  </si>
  <si>
    <t>Saúde</t>
  </si>
  <si>
    <t>Transporte</t>
  </si>
  <si>
    <t>Comunicações</t>
  </si>
  <si>
    <t>Lazer, Recreação e Cultura</t>
  </si>
  <si>
    <t>Educação</t>
  </si>
  <si>
    <t>Restaurantes, Hoteis, Cafés e similares</t>
  </si>
  <si>
    <t>Bens e Serviços e Diversos</t>
  </si>
  <si>
    <t xml:space="preserve"> Nacional</t>
  </si>
  <si>
    <t>Despesas per capita por áreas de residência IOF 2019/20</t>
  </si>
  <si>
    <t>Despesa per capita  (em  Meticais)</t>
  </si>
  <si>
    <t>Estrutura da despesa (%)</t>
  </si>
  <si>
    <t>Total das Despesas</t>
  </si>
  <si>
    <t>Despesa média mensal por áreas de residência IOF 2019/20</t>
  </si>
  <si>
    <t>Despesa mensal  do AF (em  Meticais)</t>
  </si>
  <si>
    <t>Fonte: Relatório do IOF 2019/20 (INE 2021)</t>
  </si>
  <si>
    <t>Estrutura da despesa (em %)</t>
  </si>
  <si>
    <t>Projecções da populção</t>
  </si>
  <si>
    <t xml:space="preserve">População Total </t>
  </si>
  <si>
    <t>População de 15 anos e mais</t>
  </si>
  <si>
    <t>População Informal</t>
  </si>
  <si>
    <t>Ano</t>
  </si>
  <si>
    <t>População formal</t>
  </si>
  <si>
    <t>População desempregada</t>
  </si>
  <si>
    <t>População Economicamente Activa (PEA)</t>
  </si>
  <si>
    <t>Quadro 2: Despesa Mensal peor capita (valores em Meticais). IOF 2019/20</t>
  </si>
  <si>
    <t>Gráfico 1: Evolução da População laboral em Moçambique. 2022-2042[1]</t>
  </si>
  <si>
    <t>[1] As Projecções da Popualção são extraidas dos dados do IV RGPH (INE 2017). As projecções da PEA, da Populção formal  e da População informal, foram baseadas no pressuposto de que as proproções em relação a população total mantem-se inalteradas durante os próximos 20 anos.</t>
  </si>
  <si>
    <t xml:space="preserve">Gráfico 4: Distribuição percentual da População por acesso aos serviços de seguro.Moçambique, 2014 e 2019. </t>
  </si>
  <si>
    <t>Gráfico 5: Distribuição percentual da População por acesso aos serviços de seguro, por província e sexo. FinScope (2019).</t>
  </si>
  <si>
    <t>População com algum serviços de seguro (%)</t>
  </si>
  <si>
    <t>População sem acesso aos serviços de seguro (%)</t>
  </si>
  <si>
    <t>Gráfico 6: Distribuição das acções tomadas em caso de ocorrência de um evento indesejado. FinScope (2019)</t>
  </si>
  <si>
    <t>Gráfico 7: Estrutura do Acesso aos Serviços de Poupança para População adulta em Moçambique. FinScope 2014 e 2019</t>
  </si>
  <si>
    <t>Gráfico 8: Distribuição do acessoa os Serviços de Poupança para População adulta em Moçambique, segundo área de residência e sexo. FinScope 2014 e 2019</t>
  </si>
  <si>
    <t>Gráfico 2: Distribuição Percentual de População de 15 anos e mais com actividade informal por Ramo de actividade, Moçambique. INFOR 2021</t>
  </si>
  <si>
    <t>Agricultura, pecuária sivicultura e pescas</t>
  </si>
  <si>
    <t>Industria extrativa e Transformadora</t>
  </si>
  <si>
    <t>Construção</t>
  </si>
  <si>
    <t xml:space="preserve">Comércio </t>
  </si>
  <si>
    <t>Transporte e armazenagem</t>
  </si>
  <si>
    <t>Outros serviços</t>
  </si>
  <si>
    <t>Gráfico 3: Distribuição dos trabalhadores Inscritos no Sistema de Segurança, por sexo. Moçambique,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</si>
</sst>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%"/>
    <numFmt numFmtId="170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10"/>
      <color rgb="FF44546A"/>
      <name val="Times New Roman"/>
      <family val="1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44546A"/>
      <name val="Calibri"/>
      <family val="2"/>
      <scheme val="minor"/>
    </font>
    <font>
      <b/>
      <sz val="12"/>
      <color rgb="FF44546A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135">
    <xf numFmtId="0" fontId="0" fillId="0" borderId="0" xfId="0"/>
    <xf numFmtId="0" fontId="2" fillId="0" borderId="0" xfId="0" applyFont="1"/>
    <xf numFmtId="0" fontId="0" fillId="0" borderId="0" xfId="0" applyAlignment="1">
      <alignment horizontal="left" indent="2"/>
    </xf>
    <xf numFmtId="0" fontId="1" fillId="0" borderId="2" xfId="0" applyFont="1" applyBorder="1"/>
    <xf numFmtId="0" fontId="0" fillId="0" borderId="1" xfId="0" applyBorder="1" applyAlignment="1">
      <alignment horizontal="left" indent="2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" fontId="1" fillId="0" borderId="2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4" fontId="0" fillId="0" borderId="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9" fontId="0" fillId="0" borderId="0" xfId="0" applyNumberFormat="1"/>
    <xf numFmtId="9" fontId="0" fillId="0" borderId="0" xfId="1" applyFont="1"/>
    <xf numFmtId="0" fontId="0" fillId="0" borderId="0" xfId="0" applyAlignment="1">
      <alignment horizontal="left" indent="1"/>
    </xf>
    <xf numFmtId="0" fontId="0" fillId="0" borderId="0" xfId="0" applyAlignment="1"/>
    <xf numFmtId="9" fontId="1" fillId="0" borderId="3" xfId="1" applyFont="1" applyBorder="1" applyAlignment="1">
      <alignment horizontal="center"/>
    </xf>
    <xf numFmtId="9" fontId="1" fillId="0" borderId="2" xfId="1" applyFont="1" applyBorder="1" applyAlignment="1">
      <alignment horizontal="center"/>
    </xf>
    <xf numFmtId="9" fontId="0" fillId="0" borderId="5" xfId="1" applyFont="1" applyBorder="1" applyAlignment="1">
      <alignment horizontal="center"/>
    </xf>
    <xf numFmtId="9" fontId="0" fillId="0" borderId="0" xfId="1" applyFont="1" applyBorder="1" applyAlignment="1">
      <alignment horizontal="center"/>
    </xf>
    <xf numFmtId="9" fontId="0" fillId="0" borderId="6" xfId="1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165" fontId="0" fillId="0" borderId="0" xfId="1" applyNumberFormat="1" applyFont="1"/>
    <xf numFmtId="3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0" fontId="6" fillId="3" borderId="12" xfId="0" applyFont="1" applyFill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8" fillId="0" borderId="10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horizontal="right" vertical="center"/>
    </xf>
    <xf numFmtId="0" fontId="6" fillId="3" borderId="8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3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13" xfId="0" applyFont="1" applyBorder="1" applyAlignment="1">
      <alignment vertical="center"/>
    </xf>
    <xf numFmtId="3" fontId="9" fillId="0" borderId="13" xfId="0" applyNumberFormat="1" applyFont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9" fillId="0" borderId="13" xfId="0" applyFont="1" applyBorder="1" applyAlignment="1">
      <alignment horizontal="right" vertical="center"/>
    </xf>
    <xf numFmtId="0" fontId="7" fillId="3" borderId="11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right" vertical="center"/>
    </xf>
    <xf numFmtId="164" fontId="9" fillId="0" borderId="13" xfId="0" applyNumberFormat="1" applyFont="1" applyBorder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164" fontId="9" fillId="0" borderId="0" xfId="0" applyNumberFormat="1" applyFont="1" applyAlignment="1">
      <alignment horizontal="right" vertical="center" wrapText="1"/>
    </xf>
    <xf numFmtId="164" fontId="9" fillId="0" borderId="13" xfId="0" applyNumberFormat="1" applyFont="1" applyBorder="1" applyAlignment="1">
      <alignment horizontal="right" vertical="center" wrapText="1"/>
    </xf>
    <xf numFmtId="0" fontId="7" fillId="3" borderId="11" xfId="0" applyFont="1" applyFill="1" applyBorder="1" applyAlignment="1">
      <alignment wrapText="1"/>
    </xf>
    <xf numFmtId="164" fontId="7" fillId="0" borderId="0" xfId="0" applyNumberFormat="1" applyFont="1" applyAlignment="1">
      <alignment horizontal="left" vertical="center"/>
    </xf>
    <xf numFmtId="164" fontId="9" fillId="0" borderId="0" xfId="0" applyNumberFormat="1" applyFont="1" applyAlignment="1">
      <alignment horizontal="left" vertical="center" wrapText="1"/>
    </xf>
    <xf numFmtId="164" fontId="9" fillId="0" borderId="13" xfId="0" applyNumberFormat="1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wrapText="1"/>
    </xf>
    <xf numFmtId="164" fontId="7" fillId="0" borderId="5" xfId="0" applyNumberFormat="1" applyFont="1" applyBorder="1" applyAlignment="1">
      <alignment horizontal="right" vertical="center"/>
    </xf>
    <xf numFmtId="164" fontId="7" fillId="0" borderId="0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164" fontId="7" fillId="0" borderId="21" xfId="0" applyNumberFormat="1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right" vertical="center"/>
    </xf>
    <xf numFmtId="3" fontId="9" fillId="0" borderId="1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164" fontId="9" fillId="0" borderId="21" xfId="0" applyNumberFormat="1" applyFont="1" applyBorder="1" applyAlignment="1">
      <alignment horizontal="left" vertical="center" wrapText="1" indent="3"/>
    </xf>
    <xf numFmtId="164" fontId="9" fillId="0" borderId="22" xfId="0" applyNumberFormat="1" applyFont="1" applyBorder="1" applyAlignment="1">
      <alignment horizontal="left" vertical="center" wrapText="1" indent="3"/>
    </xf>
    <xf numFmtId="164" fontId="9" fillId="4" borderId="21" xfId="0" applyNumberFormat="1" applyFont="1" applyFill="1" applyBorder="1" applyAlignment="1">
      <alignment horizontal="left" vertical="center" wrapText="1" indent="3"/>
    </xf>
    <xf numFmtId="0" fontId="9" fillId="4" borderId="5" xfId="0" applyFont="1" applyFill="1" applyBorder="1" applyAlignment="1">
      <alignment horizontal="right" vertical="center"/>
    </xf>
    <xf numFmtId="0" fontId="9" fillId="4" borderId="0" xfId="0" applyFont="1" applyFill="1" applyBorder="1" applyAlignment="1">
      <alignment horizontal="right" vertical="center"/>
    </xf>
    <xf numFmtId="0" fontId="9" fillId="3" borderId="7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/>
    </xf>
    <xf numFmtId="3" fontId="7" fillId="0" borderId="5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3" fontId="9" fillId="0" borderId="5" xfId="0" applyNumberFormat="1" applyFont="1" applyBorder="1" applyAlignment="1">
      <alignment horizontal="right" vertical="center"/>
    </xf>
    <xf numFmtId="3" fontId="9" fillId="4" borderId="5" xfId="0" applyNumberFormat="1" applyFont="1" applyFill="1" applyBorder="1" applyAlignment="1">
      <alignment horizontal="right" vertical="center"/>
    </xf>
    <xf numFmtId="3" fontId="9" fillId="4" borderId="0" xfId="0" applyNumberFormat="1" applyFont="1" applyFill="1" applyBorder="1" applyAlignment="1">
      <alignment horizontal="right" vertical="center"/>
    </xf>
    <xf numFmtId="3" fontId="9" fillId="0" borderId="6" xfId="0" applyNumberFormat="1" applyFont="1" applyBorder="1" applyAlignment="1">
      <alignment horizontal="right" vertical="center"/>
    </xf>
    <xf numFmtId="1" fontId="0" fillId="0" borderId="0" xfId="0" applyNumberFormat="1"/>
    <xf numFmtId="164" fontId="10" fillId="0" borderId="0" xfId="0" applyNumberFormat="1" applyFont="1" applyFill="1" applyBorder="1" applyAlignment="1">
      <alignment horizontal="left" vertical="center" wrapText="1" indent="3"/>
    </xf>
    <xf numFmtId="0" fontId="0" fillId="0" borderId="0" xfId="0" applyBorder="1"/>
    <xf numFmtId="10" fontId="0" fillId="0" borderId="0" xfId="0" applyNumberFormat="1"/>
    <xf numFmtId="0" fontId="0" fillId="0" borderId="1" xfId="0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2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3" fillId="0" borderId="0" xfId="2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vertical="center"/>
    </xf>
    <xf numFmtId="170" fontId="0" fillId="0" borderId="5" xfId="0" applyNumberFormat="1" applyBorder="1" applyAlignment="1">
      <alignment horizontal="center"/>
    </xf>
    <xf numFmtId="170" fontId="0" fillId="0" borderId="0" xfId="0" applyNumberFormat="1" applyBorder="1" applyAlignment="1">
      <alignment horizontal="center"/>
    </xf>
    <xf numFmtId="170" fontId="0" fillId="0" borderId="6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7C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'g1'!$C$4</c:f>
              <c:strCache>
                <c:ptCount val="1"/>
                <c:pt idx="0">
                  <c:v>FinsScope 2019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671D-4396-8B82-33EF3764E2C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54B-4BDC-8B1D-7D52854CEE7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54B-4BDC-8B1D-7D52854CEE7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54B-4BDC-8B1D-7D52854CEE7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54B-4BDC-8B1D-7D52854CEE7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54B-4BDC-8B1D-7D52854CEE7F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71D-4396-8B82-33EF3764E2C1}"/>
              </c:ext>
            </c:extLst>
          </c:dPt>
          <c:dLbls>
            <c:dLbl>
              <c:idx val="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71D-4396-8B82-33EF3764E2C1}"/>
                </c:ext>
              </c:extLst>
            </c:dLbl>
            <c:dLbl>
              <c:idx val="1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4B-4BDC-8B1D-7D52854CEE7F}"/>
                </c:ext>
              </c:extLst>
            </c:dLbl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4B-4BDC-8B1D-7D52854CEE7F}"/>
                </c:ext>
              </c:extLst>
            </c:dLbl>
            <c:dLbl>
              <c:idx val="3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4B-4BDC-8B1D-7D52854CEE7F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4B-4BDC-8B1D-7D52854CEE7F}"/>
                </c:ext>
              </c:extLst>
            </c:dLbl>
            <c:dLbl>
              <c:idx val="5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4B-4BDC-8B1D-7D52854CEE7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E750F49-366E-4FA9-A122-21DCAB675C46}" type="VALUE">
                      <a:rPr lang="en-US" baseline="0"/>
                      <a:pPr/>
                      <a:t>[VALUE]</a:t>
                    </a:fld>
                    <a:endParaRPr lang="en-ZA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671D-4396-8B82-33EF3764E2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'g1'!$B$5:$B$11</c:f>
              <c:strCache>
                <c:ptCount val="7"/>
                <c:pt idx="0">
                  <c:v>Maior probabilidade de problemas de saúde</c:v>
                </c:pt>
                <c:pt idx="1">
                  <c:v>Morte de outros membros da família</c:v>
                </c:pt>
                <c:pt idx="2">
                  <c:v>Perda de Culturas</c:v>
                </c:pt>
                <c:pt idx="3">
                  <c:v>Morte ou perda do principal provedor de renda</c:v>
                </c:pt>
                <c:pt idx="4">
                  <c:v>Desastres naturais</c:v>
                </c:pt>
                <c:pt idx="5">
                  <c:v>Falência no negócio</c:v>
                </c:pt>
                <c:pt idx="6">
                  <c:v>Roubo/Incendio/Destruição da casa ou de propriedades</c:v>
                </c:pt>
              </c:strCache>
            </c:strRef>
          </c:cat>
          <c:val>
            <c:numRef>
              <c:f>'g1'!$C$5:$C$11</c:f>
              <c:numCache>
                <c:formatCode>0%</c:formatCode>
                <c:ptCount val="7"/>
                <c:pt idx="0">
                  <c:v>0.43</c:v>
                </c:pt>
                <c:pt idx="1">
                  <c:v>0.36</c:v>
                </c:pt>
                <c:pt idx="2">
                  <c:v>0.36</c:v>
                </c:pt>
                <c:pt idx="3">
                  <c:v>0.3</c:v>
                </c:pt>
                <c:pt idx="4">
                  <c:v>0.27999999999999997</c:v>
                </c:pt>
                <c:pt idx="5">
                  <c:v>0.15</c:v>
                </c:pt>
                <c:pt idx="6">
                  <c:v>0.13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1D-4396-8B82-33EF3764E2C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64994127"/>
        <c:axId val="1458517071"/>
      </c:barChart>
      <c:catAx>
        <c:axId val="146499412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517071"/>
        <c:crosses val="autoZero"/>
        <c:auto val="1"/>
        <c:lblAlgn val="ctr"/>
        <c:lblOffset val="100"/>
        <c:noMultiLvlLbl val="0"/>
      </c:catAx>
      <c:valAx>
        <c:axId val="14585170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4994127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'g1'!$B$67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'g1'!$C$65:$F$66</c:f>
              <c:multiLvlStrCache>
                <c:ptCount val="4"/>
                <c:lvl>
                  <c:pt idx="0">
                    <c:v>Total</c:v>
                  </c:pt>
                  <c:pt idx="1">
                    <c:v>Seguro Formal</c:v>
                  </c:pt>
                  <c:pt idx="2">
                    <c:v>Seguro Informal</c:v>
                  </c:pt>
                </c:lvl>
                <c:lvl>
                  <c:pt idx="0">
                    <c:v>População com algum serviços de seguro (%)</c:v>
                  </c:pt>
                  <c:pt idx="3">
                    <c:v>População sem acesso aos serviços de seguro (%)</c:v>
                  </c:pt>
                </c:lvl>
              </c:multiLvlStrCache>
            </c:multiLvlStrRef>
          </c:cat>
          <c:val>
            <c:numRef>
              <c:f>'g1'!$C$67:$F$67</c:f>
              <c:numCache>
                <c:formatCode>0%</c:formatCode>
                <c:ptCount val="4"/>
                <c:pt idx="0">
                  <c:v>0.08</c:v>
                </c:pt>
                <c:pt idx="1">
                  <c:v>0.05</c:v>
                </c:pt>
                <c:pt idx="2">
                  <c:v>0.03</c:v>
                </c:pt>
                <c:pt idx="3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2F-434C-939C-BC1C1FAA655E}"/>
            </c:ext>
          </c:extLst>
        </c:ser>
        <c:ser>
          <c:idx val="1"/>
          <c:order val="1"/>
          <c:tx>
            <c:strRef>
              <c:f>'g1'!$B$68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'g1'!$C$65:$F$66</c:f>
              <c:multiLvlStrCache>
                <c:ptCount val="4"/>
                <c:lvl>
                  <c:pt idx="0">
                    <c:v>Total</c:v>
                  </c:pt>
                  <c:pt idx="1">
                    <c:v>Seguro Formal</c:v>
                  </c:pt>
                  <c:pt idx="2">
                    <c:v>Seguro Informal</c:v>
                  </c:pt>
                </c:lvl>
                <c:lvl>
                  <c:pt idx="0">
                    <c:v>População com algum serviços de seguro (%)</c:v>
                  </c:pt>
                  <c:pt idx="3">
                    <c:v>População sem acesso aos serviços de seguro (%)</c:v>
                  </c:pt>
                </c:lvl>
              </c:multiLvlStrCache>
            </c:multiLvlStrRef>
          </c:cat>
          <c:val>
            <c:numRef>
              <c:f>'g1'!$C$68:$F$68</c:f>
              <c:numCache>
                <c:formatCode>0%</c:formatCode>
                <c:ptCount val="4"/>
                <c:pt idx="0">
                  <c:v>0.17</c:v>
                </c:pt>
                <c:pt idx="1">
                  <c:v>0.11</c:v>
                </c:pt>
                <c:pt idx="2">
                  <c:v>0.06</c:v>
                </c:pt>
                <c:pt idx="3">
                  <c:v>0.83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2F-434C-939C-BC1C1FAA65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88"/>
        <c:overlap val="-75"/>
        <c:axId val="1460400063"/>
        <c:axId val="1460324223"/>
      </c:barChart>
      <c:catAx>
        <c:axId val="14604000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324223"/>
        <c:crosses val="autoZero"/>
        <c:auto val="1"/>
        <c:lblAlgn val="ctr"/>
        <c:lblOffset val="100"/>
        <c:noMultiLvlLbl val="0"/>
      </c:catAx>
      <c:valAx>
        <c:axId val="146032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40006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066284446611066E-2"/>
          <c:y val="5.3226879574184961E-2"/>
          <c:w val="0.78703122405796189"/>
          <c:h val="0.76227911630806633"/>
        </c:manualLayout>
      </c:layout>
      <c:lineChart>
        <c:grouping val="standard"/>
        <c:varyColors val="0"/>
        <c:ser>
          <c:idx val="0"/>
          <c:order val="0"/>
          <c:tx>
            <c:strRef>
              <c:f>'q4'!$C$4</c:f>
              <c:strCache>
                <c:ptCount val="1"/>
                <c:pt idx="0">
                  <c:v>População Total </c:v>
                </c:pt>
              </c:strCache>
            </c:strRef>
          </c:tx>
          <c:spPr>
            <a:ln w="28575" cap="rnd">
              <a:solidFill>
                <a:schemeClr val="tx2"/>
              </a:solidFill>
              <a:prstDash val="solid"/>
              <a:round/>
              <a:headEnd type="diamond" w="med" len="med"/>
              <a:tailEnd type="diamond" w="med" len="med"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tx2"/>
                </a:solidFill>
                <a:prstDash val="solid"/>
                <a:headEnd type="diamond" w="med" len="med"/>
                <a:tailEnd type="diamond" w="med" len="med"/>
              </a:ln>
              <a:effectLst/>
            </c:spPr>
          </c:marker>
          <c:dLbls>
            <c:dLbl>
              <c:idx val="20"/>
              <c:layout>
                <c:manualLayout>
                  <c:x val="-1.2747933279477646E-16"/>
                  <c:y val="-6.02522126182240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F6E-4CB2-B2F8-288858B11B4A}"/>
                </c:ext>
              </c:extLst>
            </c:dLbl>
            <c:spPr>
              <a:solidFill>
                <a:schemeClr val="lt1"/>
              </a:solidFill>
              <a:ln w="12700" cap="flat" cmpd="sng" algn="ctr">
                <a:solidFill>
                  <a:schemeClr val="dk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'q4'!$B$5:$B$25</c:f>
              <c:numCache>
                <c:formatCode>General</c:formatCode>
                <c:ptCount val="21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  <c:pt idx="9">
                  <c:v>2031</c:v>
                </c:pt>
                <c:pt idx="10">
                  <c:v>2032</c:v>
                </c:pt>
                <c:pt idx="11">
                  <c:v>2033</c:v>
                </c:pt>
                <c:pt idx="12">
                  <c:v>2034</c:v>
                </c:pt>
                <c:pt idx="13">
                  <c:v>2035</c:v>
                </c:pt>
                <c:pt idx="14">
                  <c:v>2036</c:v>
                </c:pt>
                <c:pt idx="15">
                  <c:v>2037</c:v>
                </c:pt>
                <c:pt idx="16">
                  <c:v>2038</c:v>
                </c:pt>
                <c:pt idx="17">
                  <c:v>2039</c:v>
                </c:pt>
                <c:pt idx="18">
                  <c:v>2040</c:v>
                </c:pt>
                <c:pt idx="19">
                  <c:v>2041</c:v>
                </c:pt>
                <c:pt idx="20">
                  <c:v>2042</c:v>
                </c:pt>
              </c:numCache>
            </c:numRef>
          </c:cat>
          <c:val>
            <c:numRef>
              <c:f>'q4'!$C$5:$C$25</c:f>
              <c:numCache>
                <c:formatCode>#,##0</c:formatCode>
                <c:ptCount val="21"/>
                <c:pt idx="0">
                  <c:v>31616078</c:v>
                </c:pt>
                <c:pt idx="1">
                  <c:v>32419747</c:v>
                </c:pt>
                <c:pt idx="2">
                  <c:v>33244414</c:v>
                </c:pt>
                <c:pt idx="3">
                  <c:v>34090466</c:v>
                </c:pt>
                <c:pt idx="4">
                  <c:v>34958973</c:v>
                </c:pt>
                <c:pt idx="5">
                  <c:v>35851729</c:v>
                </c:pt>
                <c:pt idx="6">
                  <c:v>36770788</c:v>
                </c:pt>
                <c:pt idx="7">
                  <c:v>37717051</c:v>
                </c:pt>
                <c:pt idx="8">
                  <c:v>38689102</c:v>
                </c:pt>
                <c:pt idx="9">
                  <c:v>39682575</c:v>
                </c:pt>
                <c:pt idx="10">
                  <c:v>40687958</c:v>
                </c:pt>
                <c:pt idx="11">
                  <c:v>41705017</c:v>
                </c:pt>
                <c:pt idx="12">
                  <c:v>42739242</c:v>
                </c:pt>
                <c:pt idx="13">
                  <c:v>43788492</c:v>
                </c:pt>
                <c:pt idx="14">
                  <c:v>44848365</c:v>
                </c:pt>
                <c:pt idx="15">
                  <c:v>45910070</c:v>
                </c:pt>
                <c:pt idx="16">
                  <c:v>46972311</c:v>
                </c:pt>
                <c:pt idx="17">
                  <c:v>48039080</c:v>
                </c:pt>
                <c:pt idx="18">
                  <c:v>49109658</c:v>
                </c:pt>
                <c:pt idx="19">
                  <c:v>50183850</c:v>
                </c:pt>
                <c:pt idx="20">
                  <c:v>51262186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6E-4CB2-B2F8-288858B11B4A}"/>
            </c:ext>
          </c:extLst>
        </c:ser>
        <c:ser>
          <c:idx val="1"/>
          <c:order val="1"/>
          <c:tx>
            <c:strRef>
              <c:f>'q4'!$D$4</c:f>
              <c:strCache>
                <c:ptCount val="1"/>
                <c:pt idx="0">
                  <c:v>População de 15 anos e mais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chemeClr val="accent6">
                    <a:lumMod val="50000"/>
                  </a:schemeClr>
                </a:solidFill>
                <a:headEnd type="diamond" w="med" len="med"/>
                <a:tailEnd type="diamond" w="med" len="med"/>
              </a:ln>
              <a:effectLst/>
            </c:spPr>
          </c:marker>
          <c:dLbls>
            <c:dLbl>
              <c:idx val="20"/>
              <c:layout>
                <c:manualLayout>
                  <c:x val="-2.6156378431836801E-3"/>
                  <c:y val="-6.7632287848502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F6E-4CB2-B2F8-288858B11B4A}"/>
                </c:ext>
              </c:extLst>
            </c:dLbl>
            <c:spPr>
              <a:solidFill>
                <a:schemeClr val="lt1"/>
              </a:solidFill>
              <a:ln w="12700" cap="flat" cmpd="sng" algn="ctr">
                <a:solidFill>
                  <a:schemeClr val="dk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'q4'!$B$5:$B$25</c:f>
              <c:numCache>
                <c:formatCode>General</c:formatCode>
                <c:ptCount val="21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  <c:pt idx="9">
                  <c:v>2031</c:v>
                </c:pt>
                <c:pt idx="10">
                  <c:v>2032</c:v>
                </c:pt>
                <c:pt idx="11">
                  <c:v>2033</c:v>
                </c:pt>
                <c:pt idx="12">
                  <c:v>2034</c:v>
                </c:pt>
                <c:pt idx="13">
                  <c:v>2035</c:v>
                </c:pt>
                <c:pt idx="14">
                  <c:v>2036</c:v>
                </c:pt>
                <c:pt idx="15">
                  <c:v>2037</c:v>
                </c:pt>
                <c:pt idx="16">
                  <c:v>2038</c:v>
                </c:pt>
                <c:pt idx="17">
                  <c:v>2039</c:v>
                </c:pt>
                <c:pt idx="18">
                  <c:v>2040</c:v>
                </c:pt>
                <c:pt idx="19">
                  <c:v>2041</c:v>
                </c:pt>
                <c:pt idx="20">
                  <c:v>2042</c:v>
                </c:pt>
              </c:numCache>
            </c:numRef>
          </c:cat>
          <c:val>
            <c:numRef>
              <c:f>'q4'!$D$5:$D$25</c:f>
              <c:numCache>
                <c:formatCode>#,##0</c:formatCode>
                <c:ptCount val="21"/>
                <c:pt idx="0">
                  <c:v>17404346</c:v>
                </c:pt>
                <c:pt idx="1">
                  <c:v>18029815</c:v>
                </c:pt>
                <c:pt idx="2">
                  <c:v>18684532</c:v>
                </c:pt>
                <c:pt idx="3">
                  <c:v>19365190</c:v>
                </c:pt>
                <c:pt idx="4">
                  <c:v>20076065</c:v>
                </c:pt>
                <c:pt idx="5">
                  <c:v>20821373</c:v>
                </c:pt>
                <c:pt idx="6">
                  <c:v>21595580</c:v>
                </c:pt>
                <c:pt idx="7">
                  <c:v>22378284</c:v>
                </c:pt>
                <c:pt idx="8">
                  <c:v>23127956</c:v>
                </c:pt>
                <c:pt idx="9">
                  <c:v>23770901</c:v>
                </c:pt>
                <c:pt idx="10">
                  <c:v>24166365</c:v>
                </c:pt>
                <c:pt idx="11">
                  <c:v>24837936</c:v>
                </c:pt>
                <c:pt idx="12">
                  <c:v>25518438</c:v>
                </c:pt>
                <c:pt idx="13">
                  <c:v>26214638</c:v>
                </c:pt>
                <c:pt idx="14">
                  <c:v>26926733</c:v>
                </c:pt>
                <c:pt idx="15">
                  <c:v>27655901</c:v>
                </c:pt>
                <c:pt idx="16">
                  <c:v>28403358</c:v>
                </c:pt>
                <c:pt idx="17">
                  <c:v>29169543</c:v>
                </c:pt>
                <c:pt idx="18">
                  <c:v>29954982</c:v>
                </c:pt>
                <c:pt idx="19">
                  <c:v>30760888</c:v>
                </c:pt>
                <c:pt idx="20">
                  <c:v>31589464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6E-4CB2-B2F8-288858B11B4A}"/>
            </c:ext>
          </c:extLst>
        </c:ser>
        <c:ser>
          <c:idx val="2"/>
          <c:order val="2"/>
          <c:tx>
            <c:strRef>
              <c:f>'q4'!$E$4</c:f>
              <c:strCache>
                <c:ptCount val="1"/>
                <c:pt idx="0">
                  <c:v>População Economicamente Activa (PEA)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rgbClr val="FF0000"/>
                </a:solidFill>
                <a:headEnd type="diamond" w="med" len="med"/>
                <a:tailEnd type="diamond" w="med" len="med"/>
              </a:ln>
              <a:effectLst/>
            </c:spPr>
          </c:marker>
          <c:dLbls>
            <c:dLbl>
              <c:idx val="20"/>
              <c:layout>
                <c:manualLayout>
                  <c:x val="-1.2747933279477646E-16"/>
                  <c:y val="-1.84317863133115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F6E-4CB2-B2F8-288858B11B4A}"/>
                </c:ext>
              </c:extLst>
            </c:dLbl>
            <c:spPr>
              <a:solidFill>
                <a:schemeClr val="lt1"/>
              </a:solidFill>
              <a:ln w="12700" cap="flat" cmpd="sng" algn="ctr">
                <a:solidFill>
                  <a:schemeClr val="dk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'q4'!$B$5:$B$25</c:f>
              <c:numCache>
                <c:formatCode>General</c:formatCode>
                <c:ptCount val="21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  <c:pt idx="9">
                  <c:v>2031</c:v>
                </c:pt>
                <c:pt idx="10">
                  <c:v>2032</c:v>
                </c:pt>
                <c:pt idx="11">
                  <c:v>2033</c:v>
                </c:pt>
                <c:pt idx="12">
                  <c:v>2034</c:v>
                </c:pt>
                <c:pt idx="13">
                  <c:v>2035</c:v>
                </c:pt>
                <c:pt idx="14">
                  <c:v>2036</c:v>
                </c:pt>
                <c:pt idx="15">
                  <c:v>2037</c:v>
                </c:pt>
                <c:pt idx="16">
                  <c:v>2038</c:v>
                </c:pt>
                <c:pt idx="17">
                  <c:v>2039</c:v>
                </c:pt>
                <c:pt idx="18">
                  <c:v>2040</c:v>
                </c:pt>
                <c:pt idx="19">
                  <c:v>2041</c:v>
                </c:pt>
                <c:pt idx="20">
                  <c:v>2042</c:v>
                </c:pt>
              </c:numCache>
            </c:numRef>
          </c:cat>
          <c:val>
            <c:numRef>
              <c:f>'q4'!$E$5:$E$25</c:f>
              <c:numCache>
                <c:formatCode>#,##0</c:formatCode>
                <c:ptCount val="21"/>
                <c:pt idx="0">
                  <c:v>15072163.636</c:v>
                </c:pt>
                <c:pt idx="1">
                  <c:v>15613819.789999999</c:v>
                </c:pt>
                <c:pt idx="2">
                  <c:v>16180804.711999999</c:v>
                </c:pt>
                <c:pt idx="3">
                  <c:v>16770254.539999999</c:v>
                </c:pt>
                <c:pt idx="4">
                  <c:v>17385872.289999999</c:v>
                </c:pt>
                <c:pt idx="5">
                  <c:v>18031309.017999999</c:v>
                </c:pt>
                <c:pt idx="6">
                  <c:v>18701772.280000001</c:v>
                </c:pt>
                <c:pt idx="7">
                  <c:v>19379593.943999998</c:v>
                </c:pt>
                <c:pt idx="8">
                  <c:v>20028809.896000002</c:v>
                </c:pt>
                <c:pt idx="9">
                  <c:v>20585600.265999999</c:v>
                </c:pt>
                <c:pt idx="10">
                  <c:v>20928072.09</c:v>
                </c:pt>
                <c:pt idx="11">
                  <c:v>21509652.576000001</c:v>
                </c:pt>
                <c:pt idx="12">
                  <c:v>22098967.307999998</c:v>
                </c:pt>
                <c:pt idx="13">
                  <c:v>22701876.508000001</c:v>
                </c:pt>
                <c:pt idx="14">
                  <c:v>23318550.778000001</c:v>
                </c:pt>
                <c:pt idx="15">
                  <c:v>23950010.265999999</c:v>
                </c:pt>
                <c:pt idx="16">
                  <c:v>24597308.028000001</c:v>
                </c:pt>
                <c:pt idx="17">
                  <c:v>25260824.237999998</c:v>
                </c:pt>
                <c:pt idx="18">
                  <c:v>25941014.412</c:v>
                </c:pt>
                <c:pt idx="19">
                  <c:v>26638929.008000001</c:v>
                </c:pt>
                <c:pt idx="20">
                  <c:v>27356475.824000001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F6E-4CB2-B2F8-288858B11B4A}"/>
            </c:ext>
          </c:extLst>
        </c:ser>
        <c:ser>
          <c:idx val="3"/>
          <c:order val="3"/>
          <c:tx>
            <c:strRef>
              <c:f>'q4'!$F$4</c:f>
              <c:strCache>
                <c:ptCount val="1"/>
                <c:pt idx="0">
                  <c:v>População Informal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lt1"/>
              </a:solidFill>
              <a:ln w="12700" cap="flat" cmpd="sng" algn="ctr">
                <a:solidFill>
                  <a:schemeClr val="dk1"/>
                </a:solidFill>
                <a:prstDash val="solid"/>
                <a:miter lim="800000"/>
              </a:ln>
              <a:effectLst/>
            </c:spPr>
          </c:marker>
          <c:dLbls>
            <c:dLbl>
              <c:idx val="20"/>
              <c:layout>
                <c:manualLayout>
                  <c:x val="-8.3496733703720922E-5"/>
                  <c:y val="6.52090662965136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F6E-4CB2-B2F8-288858B11B4A}"/>
                </c:ext>
              </c:extLst>
            </c:dLbl>
            <c:spPr>
              <a:solidFill>
                <a:schemeClr val="lt1"/>
              </a:solidFill>
              <a:ln w="12700" cap="flat" cmpd="sng" algn="ctr">
                <a:solidFill>
                  <a:schemeClr val="dk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'q4'!$B$5:$B$25</c:f>
              <c:numCache>
                <c:formatCode>General</c:formatCode>
                <c:ptCount val="21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  <c:pt idx="9">
                  <c:v>2031</c:v>
                </c:pt>
                <c:pt idx="10">
                  <c:v>2032</c:v>
                </c:pt>
                <c:pt idx="11">
                  <c:v>2033</c:v>
                </c:pt>
                <c:pt idx="12">
                  <c:v>2034</c:v>
                </c:pt>
                <c:pt idx="13">
                  <c:v>2035</c:v>
                </c:pt>
                <c:pt idx="14">
                  <c:v>2036</c:v>
                </c:pt>
                <c:pt idx="15">
                  <c:v>2037</c:v>
                </c:pt>
                <c:pt idx="16">
                  <c:v>2038</c:v>
                </c:pt>
                <c:pt idx="17">
                  <c:v>2039</c:v>
                </c:pt>
                <c:pt idx="18">
                  <c:v>2040</c:v>
                </c:pt>
                <c:pt idx="19">
                  <c:v>2041</c:v>
                </c:pt>
                <c:pt idx="20">
                  <c:v>2042</c:v>
                </c:pt>
              </c:numCache>
            </c:numRef>
          </c:cat>
          <c:val>
            <c:numRef>
              <c:f>'q4'!$F$5:$F$25</c:f>
              <c:numCache>
                <c:formatCode>#,##0</c:formatCode>
                <c:ptCount val="21"/>
                <c:pt idx="0">
                  <c:v>12630473.126968</c:v>
                </c:pt>
                <c:pt idx="1">
                  <c:v>13084380.984019998</c:v>
                </c:pt>
                <c:pt idx="2">
                  <c:v>13559514.348655999</c:v>
                </c:pt>
                <c:pt idx="3">
                  <c:v>14053473.304519998</c:v>
                </c:pt>
                <c:pt idx="4">
                  <c:v>14569360.97902</c:v>
                </c:pt>
                <c:pt idx="5">
                  <c:v>15110236.957083998</c:v>
                </c:pt>
                <c:pt idx="6">
                  <c:v>15672085.170640001</c:v>
                </c:pt>
                <c:pt idx="7">
                  <c:v>16240099.725071998</c:v>
                </c:pt>
                <c:pt idx="8">
                  <c:v>16784142.692848001</c:v>
                </c:pt>
                <c:pt idx="9">
                  <c:v>17250733.022907998</c:v>
                </c:pt>
                <c:pt idx="10">
                  <c:v>17537724.411419999</c:v>
                </c:pt>
                <c:pt idx="11">
                  <c:v>18025088.858688001</c:v>
                </c:pt>
                <c:pt idx="12">
                  <c:v>18518934.604103997</c:v>
                </c:pt>
                <c:pt idx="13">
                  <c:v>19024172.513704002</c:v>
                </c:pt>
                <c:pt idx="14">
                  <c:v>19540945.551964</c:v>
                </c:pt>
                <c:pt idx="15">
                  <c:v>20070108.602907997</c:v>
                </c:pt>
                <c:pt idx="16">
                  <c:v>20612544.127464</c:v>
                </c:pt>
                <c:pt idx="17">
                  <c:v>21168570.711443998</c:v>
                </c:pt>
                <c:pt idx="18">
                  <c:v>21738570.077255998</c:v>
                </c:pt>
                <c:pt idx="19">
                  <c:v>22323422.508703999</c:v>
                </c:pt>
                <c:pt idx="20">
                  <c:v>22924726.740511999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F6E-4CB2-B2F8-288858B11B4A}"/>
            </c:ext>
          </c:extLst>
        </c:ser>
        <c:ser>
          <c:idx val="4"/>
          <c:order val="4"/>
          <c:tx>
            <c:strRef>
              <c:f>'q4'!$G$4</c:f>
              <c:strCache>
                <c:ptCount val="1"/>
                <c:pt idx="0">
                  <c:v>População formal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tx1">
                    <a:lumMod val="75000"/>
                    <a:lumOff val="25000"/>
                  </a:schemeClr>
                </a:solidFill>
                <a:prstDash val="sysDash"/>
              </a:ln>
              <a:effectLst/>
            </c:spPr>
          </c:marker>
          <c:dLbls>
            <c:dLbl>
              <c:idx val="20"/>
              <c:layout>
                <c:manualLayout>
                  <c:x val="-1.4387358668289194E-2"/>
                  <c:y val="-3.8569580000104874E-2"/>
                </c:manualLayout>
              </c:layout>
              <c:spPr>
                <a:solidFill>
                  <a:schemeClr val="lt1"/>
                </a:solidFill>
                <a:ln w="12700" cap="flat" cmpd="sng" algn="ctr">
                  <a:solidFill>
                    <a:schemeClr val="dk1"/>
                  </a:solidFill>
                  <a:prstDash val="solid"/>
                  <a:miter lim="800000"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6E-4CB2-B2F8-288858B11B4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'q4'!$B$5:$B$25</c:f>
              <c:numCache>
                <c:formatCode>General</c:formatCode>
                <c:ptCount val="21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  <c:pt idx="9">
                  <c:v>2031</c:v>
                </c:pt>
                <c:pt idx="10">
                  <c:v>2032</c:v>
                </c:pt>
                <c:pt idx="11">
                  <c:v>2033</c:v>
                </c:pt>
                <c:pt idx="12">
                  <c:v>2034</c:v>
                </c:pt>
                <c:pt idx="13">
                  <c:v>2035</c:v>
                </c:pt>
                <c:pt idx="14">
                  <c:v>2036</c:v>
                </c:pt>
                <c:pt idx="15">
                  <c:v>2037</c:v>
                </c:pt>
                <c:pt idx="16">
                  <c:v>2038</c:v>
                </c:pt>
                <c:pt idx="17">
                  <c:v>2039</c:v>
                </c:pt>
                <c:pt idx="18">
                  <c:v>2040</c:v>
                </c:pt>
                <c:pt idx="19">
                  <c:v>2041</c:v>
                </c:pt>
                <c:pt idx="20">
                  <c:v>2042</c:v>
                </c:pt>
              </c:numCache>
            </c:numRef>
          </c:cat>
          <c:val>
            <c:numRef>
              <c:f>'q4'!$G$5:$G$25</c:f>
              <c:numCache>
                <c:formatCode>#,##0</c:formatCode>
                <c:ptCount val="21"/>
                <c:pt idx="0">
                  <c:v>732567.44136414409</c:v>
                </c:pt>
                <c:pt idx="1">
                  <c:v>758894.09707316</c:v>
                </c:pt>
                <c:pt idx="2">
                  <c:v>786451.83222204796</c:v>
                </c:pt>
                <c:pt idx="3">
                  <c:v>815101.45166215987</c:v>
                </c:pt>
                <c:pt idx="4">
                  <c:v>845022.93678315997</c:v>
                </c:pt>
                <c:pt idx="5">
                  <c:v>876393.74351087189</c:v>
                </c:pt>
                <c:pt idx="6">
                  <c:v>908980.93989712012</c:v>
                </c:pt>
                <c:pt idx="7">
                  <c:v>941925.78405417595</c:v>
                </c:pt>
                <c:pt idx="8">
                  <c:v>973480.27618518414</c:v>
                </c:pt>
                <c:pt idx="9">
                  <c:v>1000542.515328664</c:v>
                </c:pt>
                <c:pt idx="10">
                  <c:v>1017188.01586236</c:v>
                </c:pt>
                <c:pt idx="11">
                  <c:v>1045455.1538039041</c:v>
                </c:pt>
                <c:pt idx="12">
                  <c:v>1074098.2070380319</c:v>
                </c:pt>
                <c:pt idx="13">
                  <c:v>1103402.0057948323</c:v>
                </c:pt>
                <c:pt idx="14">
                  <c:v>1133374.842013912</c:v>
                </c:pt>
                <c:pt idx="15">
                  <c:v>1164066.2989686639</c:v>
                </c:pt>
                <c:pt idx="16">
                  <c:v>1195527.5593929121</c:v>
                </c:pt>
                <c:pt idx="17">
                  <c:v>1227777.101263752</c:v>
                </c:pt>
                <c:pt idx="18">
                  <c:v>1260837.0644808479</c:v>
                </c:pt>
                <c:pt idx="19">
                  <c:v>1294758.5055048319</c:v>
                </c:pt>
                <c:pt idx="20">
                  <c:v>1329634.1509496961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6E-4CB2-B2F8-288858B11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517744"/>
        <c:axId val="1197072832"/>
      </c:lineChart>
      <c:catAx>
        <c:axId val="1054517744"/>
        <c:scaling>
          <c:orientation val="minMax"/>
        </c:scaling>
        <c:delete val="0"/>
        <c:axPos val="b"/>
        <c:numFmt formatCode="General" sourceLinked="1"/>
        <c:majorTickMark val="in"/>
        <c:minorTickMark val="in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072832"/>
        <c:crosses val="autoZero"/>
        <c:auto val="1"/>
        <c:lblAlgn val="ctr"/>
        <c:lblOffset val="100"/>
        <c:tickMarkSkip val="3"/>
        <c:noMultiLvlLbl val="0"/>
      </c:catAx>
      <c:valAx>
        <c:axId val="1197072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/>
                  <a:t>População</a:t>
                </a:r>
                <a:r>
                  <a:rPr lang="en-ZA" baseline="0"/>
                  <a:t> Total</a:t>
                </a:r>
                <a:endParaRPr lang="en-ZA"/>
              </a:p>
            </c:rich>
          </c:tx>
          <c:layout>
            <c:manualLayout>
              <c:xMode val="edge"/>
              <c:yMode val="edge"/>
              <c:x val="7.1206052514463727E-3"/>
              <c:y val="0.339128209727404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17744"/>
        <c:crossesAt val="2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6206876009657656E-2"/>
          <c:y val="0.90717316024119743"/>
          <c:w val="0.86435681614068816"/>
          <c:h val="7.56066868886898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Sheet2!$B$19</c:f>
              <c:strCache>
                <c:ptCount val="1"/>
                <c:pt idx="0">
                  <c:v>Moçambique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Sheet2!$C$16:$H$18</c:f>
              <c:multiLvlStrCache>
                <c:ptCount val="6"/>
                <c:lvl>
                  <c:pt idx="0">
                    <c:v>Agricultura, pecuária sivicultura e pescas</c:v>
                  </c:pt>
                  <c:pt idx="1">
                    <c:v>Industria extrativa e Transformadora</c:v>
                  </c:pt>
                  <c:pt idx="2">
                    <c:v>Construção</c:v>
                  </c:pt>
                  <c:pt idx="3">
                    <c:v>Comércio </c:v>
                  </c:pt>
                  <c:pt idx="4">
                    <c:v>Transporte e armazenagem</c:v>
                  </c:pt>
                  <c:pt idx="5">
                    <c:v>Outros serviços</c:v>
                  </c:pt>
                </c:lvl>
                <c:lvl>
                  <c:pt idx="0">
                    <c:v>INFOR 2021</c:v>
                  </c:pt>
                </c:lvl>
                <c:lvl>
                  <c:pt idx="0">
                    <c:v>Tipo de actividade</c:v>
                  </c:pt>
                </c:lvl>
              </c:multiLvlStrCache>
            </c:multiLvlStrRef>
          </c:cat>
          <c:val>
            <c:numRef>
              <c:f>Sheet2!$C$19:$H$19</c:f>
              <c:numCache>
                <c:formatCode>General</c:formatCode>
                <c:ptCount val="6"/>
                <c:pt idx="0">
                  <c:v>77.5</c:v>
                </c:pt>
                <c:pt idx="1">
                  <c:v>2.1</c:v>
                </c:pt>
                <c:pt idx="2" formatCode="#,##0.00">
                  <c:v>2.8</c:v>
                </c:pt>
                <c:pt idx="3" formatCode="#,##0.00">
                  <c:v>7.4</c:v>
                </c:pt>
                <c:pt idx="4" formatCode="#,##0.00">
                  <c:v>1.3</c:v>
                </c:pt>
                <c:pt idx="5" formatCode="#,##0.00">
                  <c:v>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7B-4A34-B3AE-3FE24CDDD80E}"/>
            </c:ext>
          </c:extLst>
        </c:ser>
        <c:ser>
          <c:idx val="2"/>
          <c:order val="1"/>
          <c:tx>
            <c:strRef>
              <c:f>Sheet2!$B$20</c:f>
              <c:strCache>
                <c:ptCount val="1"/>
                <c:pt idx="0">
                  <c:v>Urbano</c:v>
                </c:pt>
              </c:strCache>
            </c:strRef>
          </c:tx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Sheet2!$C$16:$H$18</c:f>
              <c:multiLvlStrCache>
                <c:ptCount val="6"/>
                <c:lvl>
                  <c:pt idx="0">
                    <c:v>Agricultura, pecuária sivicultura e pescas</c:v>
                  </c:pt>
                  <c:pt idx="1">
                    <c:v>Industria extrativa e Transformadora</c:v>
                  </c:pt>
                  <c:pt idx="2">
                    <c:v>Construção</c:v>
                  </c:pt>
                  <c:pt idx="3">
                    <c:v>Comércio </c:v>
                  </c:pt>
                  <c:pt idx="4">
                    <c:v>Transporte e armazenagem</c:v>
                  </c:pt>
                  <c:pt idx="5">
                    <c:v>Outros serviços</c:v>
                  </c:pt>
                </c:lvl>
                <c:lvl>
                  <c:pt idx="0">
                    <c:v>INFOR 2021</c:v>
                  </c:pt>
                </c:lvl>
                <c:lvl>
                  <c:pt idx="0">
                    <c:v>Tipo de actividade</c:v>
                  </c:pt>
                </c:lvl>
              </c:multiLvlStrCache>
            </c:multiLvlStrRef>
          </c:cat>
          <c:val>
            <c:numRef>
              <c:f>Sheet2!$C$20:$H$20</c:f>
              <c:numCache>
                <c:formatCode>0.0</c:formatCode>
                <c:ptCount val="6"/>
                <c:pt idx="0">
                  <c:v>51.6</c:v>
                </c:pt>
                <c:pt idx="1">
                  <c:v>4</c:v>
                </c:pt>
                <c:pt idx="2">
                  <c:v>5.7</c:v>
                </c:pt>
                <c:pt idx="3">
                  <c:v>16.5</c:v>
                </c:pt>
                <c:pt idx="4">
                  <c:v>3</c:v>
                </c:pt>
                <c:pt idx="5">
                  <c:v>19.2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7B-4A34-B3AE-3FE24CDDD80E}"/>
            </c:ext>
          </c:extLst>
        </c:ser>
        <c:ser>
          <c:idx val="3"/>
          <c:order val="2"/>
          <c:tx>
            <c:strRef>
              <c:f>Sheet2!$B$21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chemeClr val="accent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Sheet2!$C$16:$H$18</c:f>
              <c:multiLvlStrCache>
                <c:ptCount val="6"/>
                <c:lvl>
                  <c:pt idx="0">
                    <c:v>Agricultura, pecuária sivicultura e pescas</c:v>
                  </c:pt>
                  <c:pt idx="1">
                    <c:v>Industria extrativa e Transformadora</c:v>
                  </c:pt>
                  <c:pt idx="2">
                    <c:v>Construção</c:v>
                  </c:pt>
                  <c:pt idx="3">
                    <c:v>Comércio </c:v>
                  </c:pt>
                  <c:pt idx="4">
                    <c:v>Transporte e armazenagem</c:v>
                  </c:pt>
                  <c:pt idx="5">
                    <c:v>Outros serviços</c:v>
                  </c:pt>
                </c:lvl>
                <c:lvl>
                  <c:pt idx="0">
                    <c:v>INFOR 2021</c:v>
                  </c:pt>
                </c:lvl>
                <c:lvl>
                  <c:pt idx="0">
                    <c:v>Tipo de actividade</c:v>
                  </c:pt>
                </c:lvl>
              </c:multiLvlStrCache>
            </c:multiLvlStrRef>
          </c:cat>
          <c:val>
            <c:numRef>
              <c:f>Sheet2!$C$21:$H$21</c:f>
              <c:numCache>
                <c:formatCode>0.0</c:formatCode>
                <c:ptCount val="6"/>
                <c:pt idx="0">
                  <c:v>91</c:v>
                </c:pt>
                <c:pt idx="1">
                  <c:v>1.2</c:v>
                </c:pt>
                <c:pt idx="2">
                  <c:v>1.2</c:v>
                </c:pt>
                <c:pt idx="3">
                  <c:v>2.6</c:v>
                </c:pt>
                <c:pt idx="4">
                  <c:v>0.4</c:v>
                </c:pt>
                <c:pt idx="5">
                  <c:v>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7B-4A34-B3AE-3FE24CDDD8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62706175"/>
        <c:axId val="769100255"/>
      </c:barChart>
      <c:catAx>
        <c:axId val="76270617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9100255"/>
        <c:crosses val="autoZero"/>
        <c:auto val="1"/>
        <c:lblAlgn val="ctr"/>
        <c:lblOffset val="100"/>
        <c:noMultiLvlLbl val="0"/>
      </c:catAx>
      <c:valAx>
        <c:axId val="769100255"/>
        <c:scaling>
          <c:orientation val="minMax"/>
          <c:max val="9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2706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'g1'!$B$67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[2]Sheet2!$C$65:$F$66</c:f>
              <c:multiLvlStrCache>
                <c:ptCount val="4"/>
                <c:lvl>
                  <c:pt idx="0">
                    <c:v>Total</c:v>
                  </c:pt>
                  <c:pt idx="1">
                    <c:v>Seguro Formal</c:v>
                  </c:pt>
                  <c:pt idx="2">
                    <c:v>Seguro Informal</c:v>
                  </c:pt>
                </c:lvl>
                <c:lvl>
                  <c:pt idx="0">
                    <c:v>População com algum serviços de seguro (%)</c:v>
                  </c:pt>
                  <c:pt idx="3">
                    <c:v>População sem acesso aos serviços de seguro (%)</c:v>
                  </c:pt>
                </c:lvl>
              </c:multiLvlStrCache>
            </c:multiLvlStrRef>
          </c:cat>
          <c:val>
            <c:numRef>
              <c:f>'g1'!$C$67:$F$67</c:f>
              <c:numCache>
                <c:formatCode>0%</c:formatCode>
                <c:ptCount val="4"/>
                <c:pt idx="0">
                  <c:v>0.08</c:v>
                </c:pt>
                <c:pt idx="1">
                  <c:v>0.05</c:v>
                </c:pt>
                <c:pt idx="2">
                  <c:v>0.03</c:v>
                </c:pt>
                <c:pt idx="3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61-4D6E-8E38-71AC041E185C}"/>
            </c:ext>
          </c:extLst>
        </c:ser>
        <c:ser>
          <c:idx val="1"/>
          <c:order val="1"/>
          <c:tx>
            <c:strRef>
              <c:f>'g1'!$B$68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[2]Sheet2!$C$65:$F$66</c:f>
              <c:multiLvlStrCache>
                <c:ptCount val="4"/>
                <c:lvl>
                  <c:pt idx="0">
                    <c:v>Total</c:v>
                  </c:pt>
                  <c:pt idx="1">
                    <c:v>Seguro Formal</c:v>
                  </c:pt>
                  <c:pt idx="2">
                    <c:v>Seguro Informal</c:v>
                  </c:pt>
                </c:lvl>
                <c:lvl>
                  <c:pt idx="0">
                    <c:v>População com algum serviços de seguro (%)</c:v>
                  </c:pt>
                  <c:pt idx="3">
                    <c:v>População sem acesso aos serviços de seguro (%)</c:v>
                  </c:pt>
                </c:lvl>
              </c:multiLvlStrCache>
            </c:multiLvlStrRef>
          </c:cat>
          <c:val>
            <c:numRef>
              <c:f>'g1'!$C$68:$F$68</c:f>
              <c:numCache>
                <c:formatCode>0%</c:formatCode>
                <c:ptCount val="4"/>
                <c:pt idx="0">
                  <c:v>0.17</c:v>
                </c:pt>
                <c:pt idx="1">
                  <c:v>0.11</c:v>
                </c:pt>
                <c:pt idx="2">
                  <c:v>0.06</c:v>
                </c:pt>
                <c:pt idx="3">
                  <c:v>0.83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61-4D6E-8E38-71AC041E18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88"/>
        <c:overlap val="-80"/>
        <c:axId val="1460400063"/>
        <c:axId val="1460324223"/>
      </c:barChart>
      <c:catAx>
        <c:axId val="14604000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324223"/>
        <c:crosses val="autoZero"/>
        <c:auto val="0"/>
        <c:lblAlgn val="ctr"/>
        <c:lblOffset val="100"/>
        <c:noMultiLvlLbl val="0"/>
      </c:catAx>
      <c:valAx>
        <c:axId val="146032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0400063"/>
        <c:crossesAt val="1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'g1'!$C$94</c:f>
              <c:strCache>
                <c:ptCount val="1"/>
                <c:pt idx="0">
                  <c:v>Formal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'g1'!$B$95:$B$109</c:f>
              <c:strCache>
                <c:ptCount val="15"/>
                <c:pt idx="0">
                  <c:v>Moçambique</c:v>
                </c:pt>
                <c:pt idx="1">
                  <c:v>Homem</c:v>
                </c:pt>
                <c:pt idx="2">
                  <c:v>Mulher</c:v>
                </c:pt>
                <c:pt idx="3">
                  <c:v>Provincias</c:v>
                </c:pt>
                <c:pt idx="4">
                  <c:v>Niassa</c:v>
                </c:pt>
                <c:pt idx="5">
                  <c:v>Cabo Delgado</c:v>
                </c:pt>
                <c:pt idx="6">
                  <c:v>Nampula</c:v>
                </c:pt>
                <c:pt idx="7">
                  <c:v>Zambézia</c:v>
                </c:pt>
                <c:pt idx="8">
                  <c:v>Tete</c:v>
                </c:pt>
                <c:pt idx="9">
                  <c:v>Manica</c:v>
                </c:pt>
                <c:pt idx="10">
                  <c:v>Sofala</c:v>
                </c:pt>
                <c:pt idx="11">
                  <c:v>Inhambane</c:v>
                </c:pt>
                <c:pt idx="12">
                  <c:v>Gaza</c:v>
                </c:pt>
                <c:pt idx="13">
                  <c:v>Maputo</c:v>
                </c:pt>
                <c:pt idx="14">
                  <c:v>Cidade de Maputo</c:v>
                </c:pt>
              </c:strCache>
            </c:strRef>
          </c:cat>
          <c:val>
            <c:numRef>
              <c:f>'g1'!$C$95:$C$109</c:f>
              <c:numCache>
                <c:formatCode>0%</c:formatCode>
                <c:ptCount val="15"/>
                <c:pt idx="0">
                  <c:v>0.11</c:v>
                </c:pt>
                <c:pt idx="1">
                  <c:v>0.13</c:v>
                </c:pt>
                <c:pt idx="2">
                  <c:v>0.09</c:v>
                </c:pt>
                <c:pt idx="4">
                  <c:v>0.08</c:v>
                </c:pt>
                <c:pt idx="5">
                  <c:v>0.13</c:v>
                </c:pt>
                <c:pt idx="6">
                  <c:v>0.13</c:v>
                </c:pt>
                <c:pt idx="7">
                  <c:v>0.11</c:v>
                </c:pt>
                <c:pt idx="8">
                  <c:v>7.0000000000000007E-2</c:v>
                </c:pt>
                <c:pt idx="9">
                  <c:v>0.09</c:v>
                </c:pt>
                <c:pt idx="10">
                  <c:v>7.0000000000000007E-2</c:v>
                </c:pt>
                <c:pt idx="11">
                  <c:v>0.1</c:v>
                </c:pt>
                <c:pt idx="12">
                  <c:v>0.08</c:v>
                </c:pt>
                <c:pt idx="13">
                  <c:v>0.11</c:v>
                </c:pt>
                <c:pt idx="14">
                  <c:v>0.19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D0-4819-B001-4B5178FECD72}"/>
            </c:ext>
          </c:extLst>
        </c:ser>
        <c:ser>
          <c:idx val="1"/>
          <c:order val="1"/>
          <c:tx>
            <c:strRef>
              <c:f>'g1'!$D$94</c:f>
              <c:strCache>
                <c:ptCount val="1"/>
                <c:pt idx="0">
                  <c:v>Informal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'g1'!$B$95:$B$109</c:f>
              <c:strCache>
                <c:ptCount val="15"/>
                <c:pt idx="0">
                  <c:v>Moçambique</c:v>
                </c:pt>
                <c:pt idx="1">
                  <c:v>Homem</c:v>
                </c:pt>
                <c:pt idx="2">
                  <c:v>Mulher</c:v>
                </c:pt>
                <c:pt idx="3">
                  <c:v>Provincias</c:v>
                </c:pt>
                <c:pt idx="4">
                  <c:v>Niassa</c:v>
                </c:pt>
                <c:pt idx="5">
                  <c:v>Cabo Delgado</c:v>
                </c:pt>
                <c:pt idx="6">
                  <c:v>Nampula</c:v>
                </c:pt>
                <c:pt idx="7">
                  <c:v>Zambézia</c:v>
                </c:pt>
                <c:pt idx="8">
                  <c:v>Tete</c:v>
                </c:pt>
                <c:pt idx="9">
                  <c:v>Manica</c:v>
                </c:pt>
                <c:pt idx="10">
                  <c:v>Sofala</c:v>
                </c:pt>
                <c:pt idx="11">
                  <c:v>Inhambane</c:v>
                </c:pt>
                <c:pt idx="12">
                  <c:v>Gaza</c:v>
                </c:pt>
                <c:pt idx="13">
                  <c:v>Maputo</c:v>
                </c:pt>
                <c:pt idx="14">
                  <c:v>Cidade de Maputo</c:v>
                </c:pt>
              </c:strCache>
            </c:strRef>
          </c:cat>
          <c:val>
            <c:numRef>
              <c:f>'g1'!$D$95:$D$109</c:f>
              <c:numCache>
                <c:formatCode>0%</c:formatCode>
                <c:ptCount val="15"/>
                <c:pt idx="0">
                  <c:v>0.06</c:v>
                </c:pt>
                <c:pt idx="1">
                  <c:v>7.0000000000000007E-2</c:v>
                </c:pt>
                <c:pt idx="2">
                  <c:v>0.05</c:v>
                </c:pt>
                <c:pt idx="4">
                  <c:v>0.09</c:v>
                </c:pt>
                <c:pt idx="5">
                  <c:v>0.04</c:v>
                </c:pt>
                <c:pt idx="6">
                  <c:v>0.09</c:v>
                </c:pt>
                <c:pt idx="7">
                  <c:v>0.08</c:v>
                </c:pt>
                <c:pt idx="8">
                  <c:v>0.02</c:v>
                </c:pt>
                <c:pt idx="9">
                  <c:v>0.03</c:v>
                </c:pt>
                <c:pt idx="10">
                  <c:v>0.04</c:v>
                </c:pt>
                <c:pt idx="11">
                  <c:v>0.08</c:v>
                </c:pt>
                <c:pt idx="12">
                  <c:v>0.02</c:v>
                </c:pt>
                <c:pt idx="13">
                  <c:v>0.05</c:v>
                </c:pt>
                <c:pt idx="14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D0-4819-B001-4B5178FECD72}"/>
            </c:ext>
          </c:extLst>
        </c:ser>
        <c:ser>
          <c:idx val="2"/>
          <c:order val="2"/>
          <c:tx>
            <c:strRef>
              <c:f>'g1'!$E$94</c:f>
              <c:strCache>
                <c:ptCount val="1"/>
                <c:pt idx="0">
                  <c:v>Não tem</c:v>
                </c:pt>
              </c:strCache>
            </c:strRef>
          </c:tx>
          <c:spPr>
            <a:solidFill>
              <a:srgbClr val="FF7C8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'g1'!$B$95:$B$109</c:f>
              <c:strCache>
                <c:ptCount val="15"/>
                <c:pt idx="0">
                  <c:v>Moçambique</c:v>
                </c:pt>
                <c:pt idx="1">
                  <c:v>Homem</c:v>
                </c:pt>
                <c:pt idx="2">
                  <c:v>Mulher</c:v>
                </c:pt>
                <c:pt idx="3">
                  <c:v>Provincias</c:v>
                </c:pt>
                <c:pt idx="4">
                  <c:v>Niassa</c:v>
                </c:pt>
                <c:pt idx="5">
                  <c:v>Cabo Delgado</c:v>
                </c:pt>
                <c:pt idx="6">
                  <c:v>Nampula</c:v>
                </c:pt>
                <c:pt idx="7">
                  <c:v>Zambézia</c:v>
                </c:pt>
                <c:pt idx="8">
                  <c:v>Tete</c:v>
                </c:pt>
                <c:pt idx="9">
                  <c:v>Manica</c:v>
                </c:pt>
                <c:pt idx="10">
                  <c:v>Sofala</c:v>
                </c:pt>
                <c:pt idx="11">
                  <c:v>Inhambane</c:v>
                </c:pt>
                <c:pt idx="12">
                  <c:v>Gaza</c:v>
                </c:pt>
                <c:pt idx="13">
                  <c:v>Maputo</c:v>
                </c:pt>
                <c:pt idx="14">
                  <c:v>Cidade de Maputo</c:v>
                </c:pt>
              </c:strCache>
            </c:strRef>
          </c:cat>
          <c:val>
            <c:numRef>
              <c:f>'g1'!$E$95:$E$109</c:f>
              <c:numCache>
                <c:formatCode>0%</c:formatCode>
                <c:ptCount val="15"/>
                <c:pt idx="0">
                  <c:v>0.83</c:v>
                </c:pt>
                <c:pt idx="1">
                  <c:v>0.8</c:v>
                </c:pt>
                <c:pt idx="2">
                  <c:v>0.86</c:v>
                </c:pt>
                <c:pt idx="4">
                  <c:v>0.83000000000000007</c:v>
                </c:pt>
                <c:pt idx="5">
                  <c:v>0.83</c:v>
                </c:pt>
                <c:pt idx="6">
                  <c:v>0.78</c:v>
                </c:pt>
                <c:pt idx="7">
                  <c:v>0.81</c:v>
                </c:pt>
                <c:pt idx="8">
                  <c:v>0.91</c:v>
                </c:pt>
                <c:pt idx="9">
                  <c:v>0.88</c:v>
                </c:pt>
                <c:pt idx="10">
                  <c:v>0.89</c:v>
                </c:pt>
                <c:pt idx="11">
                  <c:v>0.82000000000000006</c:v>
                </c:pt>
                <c:pt idx="12">
                  <c:v>0.9</c:v>
                </c:pt>
                <c:pt idx="13">
                  <c:v>0.84</c:v>
                </c:pt>
                <c:pt idx="14">
                  <c:v>0.78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D0-4819-B001-4B5178FECD7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710775759"/>
        <c:axId val="1589015679"/>
      </c:barChart>
      <c:catAx>
        <c:axId val="17107757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9015679"/>
        <c:crosses val="autoZero"/>
        <c:auto val="1"/>
        <c:lblAlgn val="ctr"/>
        <c:lblOffset val="100"/>
        <c:noMultiLvlLbl val="0"/>
      </c:catAx>
      <c:valAx>
        <c:axId val="1589015679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7757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575-4DFF-928C-909F29BE352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575-4DFF-928C-909F29BE352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575-4DFF-928C-909F29BE352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575-4DFF-928C-909F29BE352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575-4DFF-928C-909F29BE352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'g1'!$B$34:$B$39</c:f>
              <c:strCache>
                <c:ptCount val="6"/>
                <c:pt idx="0">
                  <c:v>Não fez nada</c:v>
                </c:pt>
                <c:pt idx="1">
                  <c:v>Reduzir despesas</c:v>
                </c:pt>
                <c:pt idx="2">
                  <c:v>Procurou assistencia</c:v>
                </c:pt>
                <c:pt idx="3">
                  <c:v>Vendeu propriedades</c:v>
                </c:pt>
                <c:pt idx="4">
                  <c:v>Emprestou Dinheiro</c:v>
                </c:pt>
                <c:pt idx="5">
                  <c:v>Acionou o seguro</c:v>
                </c:pt>
              </c:strCache>
            </c:strRef>
          </c:cat>
          <c:val>
            <c:numRef>
              <c:f>'g1'!$C$34:$C$39</c:f>
              <c:numCache>
                <c:formatCode>0%</c:formatCode>
                <c:ptCount val="6"/>
                <c:pt idx="0">
                  <c:v>0.64</c:v>
                </c:pt>
                <c:pt idx="1">
                  <c:v>0.18</c:v>
                </c:pt>
                <c:pt idx="2">
                  <c:v>0.16</c:v>
                </c:pt>
                <c:pt idx="3">
                  <c:v>0.15</c:v>
                </c:pt>
                <c:pt idx="4">
                  <c:v>7.0000000000000007E-2</c:v>
                </c:pt>
                <c:pt idx="5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575-4DFF-928C-909F29BE352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464999727"/>
        <c:axId val="1453181087"/>
      </c:barChart>
      <c:catAx>
        <c:axId val="146499972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3181087"/>
        <c:crosses val="autoZero"/>
        <c:auto val="1"/>
        <c:lblAlgn val="ctr"/>
        <c:lblOffset val="100"/>
        <c:noMultiLvlLbl val="0"/>
      </c:catAx>
      <c:valAx>
        <c:axId val="14531810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499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795523870327021E-2"/>
          <c:y val="3.004708414796604E-2"/>
          <c:w val="0.89142069234588917"/>
          <c:h val="0.840265150777736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'g2'!$F$13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-6.7567567567568395E-3"/>
                  <c:y val="1.062416258036084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FF-42FB-B125-4A16283C00E9}"/>
                </c:ext>
              </c:extLst>
            </c:dLbl>
            <c:dLbl>
              <c:idx val="2"/>
              <c:layout>
                <c:manualLayout>
                  <c:x val="2.1715530314623836E-3"/>
                  <c:y val="1.08254351697077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FF-42FB-B125-4A16283C00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'g2'!$E$14:$E$17</c:f>
              <c:strCache>
                <c:ptCount val="4"/>
                <c:pt idx="0">
                  <c:v>Poupança formal</c:v>
                </c:pt>
                <c:pt idx="1">
                  <c:v>Poupança informal</c:v>
                </c:pt>
                <c:pt idx="2">
                  <c:v>Guarda em casa</c:v>
                </c:pt>
                <c:pt idx="3">
                  <c:v>Não poupa</c:v>
                </c:pt>
              </c:strCache>
            </c:strRef>
          </c:cat>
          <c:val>
            <c:numRef>
              <c:f>'g2'!$F$14:$F$17</c:f>
              <c:numCache>
                <c:formatCode>0.0%</c:formatCode>
                <c:ptCount val="4"/>
                <c:pt idx="0">
                  <c:v>0.08</c:v>
                </c:pt>
                <c:pt idx="1">
                  <c:v>0.19</c:v>
                </c:pt>
                <c:pt idx="2">
                  <c:v>0.08</c:v>
                </c:pt>
                <c:pt idx="3">
                  <c:v>0.65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FF-42FB-B125-4A16283C00E9}"/>
            </c:ext>
          </c:extLst>
        </c:ser>
        <c:ser>
          <c:idx val="1"/>
          <c:order val="1"/>
          <c:tx>
            <c:strRef>
              <c:f>'g2'!$G$13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8.91861761426978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FF-42FB-B125-4A16283C00E9}"/>
                </c:ext>
              </c:extLst>
            </c:dLbl>
            <c:dLbl>
              <c:idx val="2"/>
              <c:layout>
                <c:manualLayout>
                  <c:x val="1.1261261261261261E-2"/>
                  <c:y val="-4.60380378482306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0FF-42FB-B125-4A16283C00E9}"/>
                </c:ext>
              </c:extLst>
            </c:dLbl>
            <c:dLbl>
              <c:idx val="3"/>
              <c:layout>
                <c:manualLayout>
                  <c:x val="1.6726431155565012E-2"/>
                  <c:y val="9.126462390882706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FF-42FB-B125-4A16283C00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'g2'!$E$14:$E$17</c:f>
              <c:strCache>
                <c:ptCount val="4"/>
                <c:pt idx="0">
                  <c:v>Poupança formal</c:v>
                </c:pt>
                <c:pt idx="1">
                  <c:v>Poupança informal</c:v>
                </c:pt>
                <c:pt idx="2">
                  <c:v>Guarda em casa</c:v>
                </c:pt>
                <c:pt idx="3">
                  <c:v>Não poupa</c:v>
                </c:pt>
              </c:strCache>
            </c:strRef>
          </c:cat>
          <c:val>
            <c:numRef>
              <c:f>'g2'!$G$14:$G$17</c:f>
              <c:numCache>
                <c:formatCode>0.0%</c:formatCode>
                <c:ptCount val="4"/>
                <c:pt idx="0">
                  <c:v>7.0000000000000007E-2</c:v>
                </c:pt>
                <c:pt idx="1">
                  <c:v>0.22</c:v>
                </c:pt>
                <c:pt idx="2">
                  <c:v>0.16</c:v>
                </c:pt>
                <c:pt idx="3">
                  <c:v>0.55000000000000004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0FF-42FB-B125-4A16283C00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62868336"/>
        <c:axId val="353415584"/>
      </c:barChart>
      <c:catAx>
        <c:axId val="362868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415584"/>
        <c:crosses val="autoZero"/>
        <c:auto val="1"/>
        <c:lblAlgn val="ctr"/>
        <c:lblOffset val="100"/>
        <c:noMultiLvlLbl val="0"/>
      </c:catAx>
      <c:valAx>
        <c:axId val="353415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86833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8327478099390641E-2"/>
          <c:y val="4.585537918871252E-2"/>
          <c:w val="0.90211696908248906"/>
          <c:h val="0.8417103417628352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'g2'!$N$30</c:f>
              <c:strCache>
                <c:ptCount val="1"/>
                <c:pt idx="0">
                  <c:v>Poupança formal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3.6883356385430904E-3"/>
                  <c:y val="-8.465608465608465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A5F-4FB1-B194-06BECAD43D54}"/>
                </c:ext>
              </c:extLst>
            </c:dLbl>
            <c:dLbl>
              <c:idx val="1"/>
              <c:layout>
                <c:manualLayout>
                  <c:x val="-7.376671277086232E-3"/>
                  <c:y val="-8.112874779541452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A5F-4FB1-B194-06BECAD43D54}"/>
                </c:ext>
              </c:extLst>
            </c:dLbl>
            <c:dLbl>
              <c:idx val="2"/>
              <c:layout>
                <c:manualLayout>
                  <c:x val="-3.6883356385431073E-3"/>
                  <c:y val="-6.349206349206348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A5F-4FB1-B194-06BECAD43D54}"/>
                </c:ext>
              </c:extLst>
            </c:dLbl>
            <c:dLbl>
              <c:idx val="3"/>
              <c:layout>
                <c:manualLayout>
                  <c:x val="0"/>
                  <c:y val="-7.40740740740740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A5F-4FB1-B194-06BECAD43D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'g2'!$O$29:$R$29</c:f>
              <c:strCache>
                <c:ptCount val="4"/>
                <c:pt idx="0">
                  <c:v>Rural </c:v>
                </c:pt>
                <c:pt idx="1">
                  <c:v>Urbano</c:v>
                </c:pt>
                <c:pt idx="2">
                  <c:v>Homem</c:v>
                </c:pt>
                <c:pt idx="3">
                  <c:v>Mulher</c:v>
                </c:pt>
              </c:strCache>
            </c:strRef>
          </c:cat>
          <c:val>
            <c:numRef>
              <c:f>'g2'!$O$30:$R$30</c:f>
              <c:numCache>
                <c:formatCode>0%</c:formatCode>
                <c:ptCount val="4"/>
                <c:pt idx="0">
                  <c:v>0.04</c:v>
                </c:pt>
                <c:pt idx="1">
                  <c:v>0.11</c:v>
                </c:pt>
                <c:pt idx="2">
                  <c:v>0.08</c:v>
                </c:pt>
                <c:pt idx="3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A5F-4FB1-B194-06BECAD43D54}"/>
            </c:ext>
          </c:extLst>
        </c:ser>
        <c:ser>
          <c:idx val="1"/>
          <c:order val="1"/>
          <c:tx>
            <c:strRef>
              <c:f>'g2'!$N$31</c:f>
              <c:strCache>
                <c:ptCount val="1"/>
                <c:pt idx="0">
                  <c:v>Poupança informal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6.70194003527336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A5F-4FB1-B194-06BECAD43D54}"/>
                </c:ext>
              </c:extLst>
            </c:dLbl>
            <c:dLbl>
              <c:idx val="1"/>
              <c:layout>
                <c:manualLayout>
                  <c:x val="-1.8441678192715875E-3"/>
                  <c:y val="-8.112874779541452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A5F-4FB1-B194-06BECAD43D54}"/>
                </c:ext>
              </c:extLst>
            </c:dLbl>
            <c:dLbl>
              <c:idx val="2"/>
              <c:layout>
                <c:manualLayout>
                  <c:x val="-1.4753342554172429E-2"/>
                  <c:y val="-6.70194003527336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A5F-4FB1-B194-06BECAD43D54}"/>
                </c:ext>
              </c:extLst>
            </c:dLbl>
            <c:dLbl>
              <c:idx val="3"/>
              <c:layout>
                <c:manualLayout>
                  <c:x val="-3.3809352784783385E-17"/>
                  <c:y val="-7.40740740740740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A5F-4FB1-B194-06BECAD43D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'g2'!$O$29:$R$29</c:f>
              <c:strCache>
                <c:ptCount val="4"/>
                <c:pt idx="0">
                  <c:v>Rural </c:v>
                </c:pt>
                <c:pt idx="1">
                  <c:v>Urbano</c:v>
                </c:pt>
                <c:pt idx="2">
                  <c:v>Homem</c:v>
                </c:pt>
                <c:pt idx="3">
                  <c:v>Mulher</c:v>
                </c:pt>
              </c:strCache>
            </c:strRef>
          </c:cat>
          <c:val>
            <c:numRef>
              <c:f>'g2'!$O$31:$R$31</c:f>
              <c:numCache>
                <c:formatCode>0%</c:formatCode>
                <c:ptCount val="4"/>
                <c:pt idx="0">
                  <c:v>0.19</c:v>
                </c:pt>
                <c:pt idx="1">
                  <c:v>0.28000000000000003</c:v>
                </c:pt>
                <c:pt idx="2">
                  <c:v>0.21</c:v>
                </c:pt>
                <c:pt idx="3">
                  <c:v>0.23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A5F-4FB1-B194-06BECAD43D54}"/>
            </c:ext>
          </c:extLst>
        </c:ser>
        <c:ser>
          <c:idx val="2"/>
          <c:order val="2"/>
          <c:tx>
            <c:strRef>
              <c:f>'g2'!$N$32</c:f>
              <c:strCache>
                <c:ptCount val="1"/>
                <c:pt idx="0">
                  <c:v>Guarda em casa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8.112874779541445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A5F-4FB1-B194-06BECAD43D54}"/>
                </c:ext>
              </c:extLst>
            </c:dLbl>
            <c:dLbl>
              <c:idx val="1"/>
              <c:layout>
                <c:manualLayout>
                  <c:x val="-5.5325034578147291E-3"/>
                  <c:y val="-8.465608465608472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A5F-4FB1-B194-06BECAD43D54}"/>
                </c:ext>
              </c:extLst>
            </c:dLbl>
            <c:dLbl>
              <c:idx val="2"/>
              <c:layout>
                <c:manualLayout>
                  <c:x val="-2.39741816505302E-2"/>
                  <c:y val="-6.70194003527336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A5F-4FB1-B194-06BECAD43D54}"/>
                </c:ext>
              </c:extLst>
            </c:dLbl>
            <c:dLbl>
              <c:idx val="3"/>
              <c:layout>
                <c:manualLayout>
                  <c:x val="0"/>
                  <c:y val="-7.05467372134038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A5F-4FB1-B194-06BECAD43D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'g2'!$O$29:$R$29</c:f>
              <c:strCache>
                <c:ptCount val="4"/>
                <c:pt idx="0">
                  <c:v>Rural </c:v>
                </c:pt>
                <c:pt idx="1">
                  <c:v>Urbano</c:v>
                </c:pt>
                <c:pt idx="2">
                  <c:v>Homem</c:v>
                </c:pt>
                <c:pt idx="3">
                  <c:v>Mulher</c:v>
                </c:pt>
              </c:strCache>
            </c:strRef>
          </c:cat>
          <c:val>
            <c:numRef>
              <c:f>'g2'!$O$32:$R$32</c:f>
              <c:numCache>
                <c:formatCode>0%</c:formatCode>
                <c:ptCount val="4"/>
                <c:pt idx="0">
                  <c:v>0.17</c:v>
                </c:pt>
                <c:pt idx="1">
                  <c:v>0.13</c:v>
                </c:pt>
                <c:pt idx="2">
                  <c:v>0.18</c:v>
                </c:pt>
                <c:pt idx="3">
                  <c:v>0.14000000000000001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A5F-4FB1-B194-06BECAD43D54}"/>
            </c:ext>
          </c:extLst>
        </c:ser>
        <c:ser>
          <c:idx val="3"/>
          <c:order val="3"/>
          <c:tx>
            <c:strRef>
              <c:f>'g2'!$N$33</c:f>
              <c:strCache>
                <c:ptCount val="1"/>
                <c:pt idx="0">
                  <c:v>Não poupa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3.6883356385430397E-3"/>
                  <c:y val="-6.70194003527336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A5F-4FB1-B194-06BECAD43D54}"/>
                </c:ext>
              </c:extLst>
            </c:dLbl>
            <c:dLbl>
              <c:idx val="1"/>
              <c:layout>
                <c:manualLayout>
                  <c:x val="-2.0285846011987092E-2"/>
                  <c:y val="-8.46560846560846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3.9750964739366089E-2"/>
                      <c:h val="6.69666291713535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0-8A5F-4FB1-B194-06BECAD43D54}"/>
                </c:ext>
              </c:extLst>
            </c:dLbl>
            <c:dLbl>
              <c:idx val="2"/>
              <c:layout>
                <c:manualLayout>
                  <c:x val="-1.2909174734900875E-2"/>
                  <c:y val="-7.40740740740740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A5F-4FB1-B194-06BECAD43D54}"/>
                </c:ext>
              </c:extLst>
            </c:dLbl>
            <c:dLbl>
              <c:idx val="3"/>
              <c:layout>
                <c:manualLayout>
                  <c:x val="0"/>
                  <c:y val="-7.05467372134038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A5F-4FB1-B194-06BECAD43D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'g2'!$O$29:$R$29</c:f>
              <c:strCache>
                <c:ptCount val="4"/>
                <c:pt idx="0">
                  <c:v>Rural </c:v>
                </c:pt>
                <c:pt idx="1">
                  <c:v>Urbano</c:v>
                </c:pt>
                <c:pt idx="2">
                  <c:v>Homem</c:v>
                </c:pt>
                <c:pt idx="3">
                  <c:v>Mulher</c:v>
                </c:pt>
              </c:strCache>
            </c:strRef>
          </c:cat>
          <c:val>
            <c:numRef>
              <c:f>'g2'!$O$33:$R$33</c:f>
              <c:numCache>
                <c:formatCode>0%</c:formatCode>
                <c:ptCount val="4"/>
                <c:pt idx="0">
                  <c:v>0.6</c:v>
                </c:pt>
                <c:pt idx="1">
                  <c:v>0.48</c:v>
                </c:pt>
                <c:pt idx="2">
                  <c:v>0.53</c:v>
                </c:pt>
                <c:pt idx="3">
                  <c:v>0.57999999999999996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A5F-4FB1-B194-06BECAD43D5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85158351"/>
        <c:axId val="684829855"/>
      </c:barChart>
      <c:catAx>
        <c:axId val="6851583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4829855"/>
        <c:crosses val="autoZero"/>
        <c:auto val="1"/>
        <c:lblAlgn val="ctr"/>
        <c:lblOffset val="100"/>
        <c:noMultiLvlLbl val="0"/>
      </c:catAx>
      <c:valAx>
        <c:axId val="684829855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685158351"/>
        <c:crosses val="autoZero"/>
        <c:crossBetween val="between"/>
      </c:valAx>
      <c:spPr>
        <a:noFill/>
        <a:ln>
          <a:noFill/>
        </a:ln>
        <a:effectLst>
          <a:glow rad="482600">
            <a:schemeClr val="accent1">
              <a:satMod val="175000"/>
              <a:alpha val="27000"/>
            </a:schemeClr>
          </a:glow>
          <a:softEdge rad="228600"/>
        </a:effectLst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4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19050</xdr:colOff>
      <xdr:row>6</xdr:row>
      <xdr:rowOff>9525</xdr:rowOff>
    </xdr:from>
    <xdr:to>
      <xdr:col>37</xdr:col>
      <xdr:colOff>504825</xdr:colOff>
      <xdr:row>33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4AE9DC-AA6F-49C4-9112-BECF8D881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935825" y="1152525"/>
          <a:ext cx="5972175" cy="5543550"/>
        </a:xfrm>
        <a:prstGeom prst="rect">
          <a:avLst/>
        </a:prstGeom>
      </xdr:spPr>
    </xdr:pic>
    <xdr:clientData/>
  </xdr:twoCellAnchor>
  <xdr:twoCellAnchor editAs="oneCell">
    <xdr:from>
      <xdr:col>23</xdr:col>
      <xdr:colOff>438150</xdr:colOff>
      <xdr:row>32</xdr:row>
      <xdr:rowOff>47625</xdr:rowOff>
    </xdr:from>
    <xdr:to>
      <xdr:col>35</xdr:col>
      <xdr:colOff>133350</xdr:colOff>
      <xdr:row>54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F0A0603-2E6D-4F68-BA3F-CC1DB76C3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306925" y="6543675"/>
          <a:ext cx="7010400" cy="4171950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523875</xdr:colOff>
      <xdr:row>6</xdr:row>
      <xdr:rowOff>19050</xdr:rowOff>
    </xdr:from>
    <xdr:to>
      <xdr:col>27</xdr:col>
      <xdr:colOff>47625</xdr:colOff>
      <xdr:row>30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BF6AADB-BBB8-442A-B0D3-1A8D2A49E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10750" y="1162050"/>
          <a:ext cx="6229350" cy="5067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171450</xdr:colOff>
      <xdr:row>7</xdr:row>
      <xdr:rowOff>57150</xdr:rowOff>
    </xdr:from>
    <xdr:to>
      <xdr:col>26</xdr:col>
      <xdr:colOff>409575</xdr:colOff>
      <xdr:row>38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D300A1-C7F9-47FC-91A6-648EBBBF0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48725" y="1390650"/>
          <a:ext cx="8772525" cy="6276975"/>
        </a:xfrm>
        <a:prstGeom prst="rect">
          <a:avLst/>
        </a:prstGeom>
      </xdr:spPr>
    </xdr:pic>
    <xdr:clientData/>
  </xdr:twoCellAnchor>
  <xdr:twoCellAnchor editAs="oneCell">
    <xdr:from>
      <xdr:col>7</xdr:col>
      <xdr:colOff>485775</xdr:colOff>
      <xdr:row>39</xdr:row>
      <xdr:rowOff>133350</xdr:rowOff>
    </xdr:from>
    <xdr:to>
      <xdr:col>19</xdr:col>
      <xdr:colOff>95250</xdr:colOff>
      <xdr:row>72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6658273-EF9A-4855-B5DA-DFC229323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15050" y="7981950"/>
          <a:ext cx="6924675" cy="6200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571500</xdr:colOff>
      <xdr:row>0</xdr:row>
      <xdr:rowOff>0</xdr:rowOff>
    </xdr:from>
    <xdr:to>
      <xdr:col>26</xdr:col>
      <xdr:colOff>409575</xdr:colOff>
      <xdr:row>17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0AC46E-98DA-4AA3-858B-CD6362807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48975" y="0"/>
          <a:ext cx="7153275" cy="3533775"/>
        </a:xfrm>
        <a:prstGeom prst="rect">
          <a:avLst/>
        </a:prstGeom>
      </xdr:spPr>
    </xdr:pic>
    <xdr:clientData/>
  </xdr:twoCellAnchor>
  <xdr:twoCellAnchor editAs="oneCell">
    <xdr:from>
      <xdr:col>14</xdr:col>
      <xdr:colOff>447675</xdr:colOff>
      <xdr:row>17</xdr:row>
      <xdr:rowOff>28575</xdr:rowOff>
    </xdr:from>
    <xdr:to>
      <xdr:col>26</xdr:col>
      <xdr:colOff>247650</xdr:colOff>
      <xdr:row>37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55A730-3E4B-4A9C-A3B9-5D547E7EE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25150" y="3267075"/>
          <a:ext cx="7115175" cy="3800475"/>
        </a:xfrm>
        <a:prstGeom prst="rect">
          <a:avLst/>
        </a:prstGeom>
      </xdr:spPr>
    </xdr:pic>
    <xdr:clientData/>
  </xdr:twoCellAnchor>
  <xdr:twoCellAnchor editAs="oneCell">
    <xdr:from>
      <xdr:col>14</xdr:col>
      <xdr:colOff>457200</xdr:colOff>
      <xdr:row>37</xdr:row>
      <xdr:rowOff>66675</xdr:rowOff>
    </xdr:from>
    <xdr:to>
      <xdr:col>26</xdr:col>
      <xdr:colOff>200025</xdr:colOff>
      <xdr:row>59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A27F92B-7ABB-46ED-BA8F-6A7B8728D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239375" y="7153275"/>
          <a:ext cx="7058025" cy="4200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85725</xdr:colOff>
      <xdr:row>1</xdr:row>
      <xdr:rowOff>114300</xdr:rowOff>
    </xdr:from>
    <xdr:to>
      <xdr:col>21</xdr:col>
      <xdr:colOff>180975</xdr:colOff>
      <xdr:row>15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767E40-49AD-4349-AF50-5D6E353E9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29800" y="304800"/>
          <a:ext cx="6800850" cy="256222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476250</xdr:colOff>
      <xdr:row>63</xdr:row>
      <xdr:rowOff>9525</xdr:rowOff>
    </xdr:from>
    <xdr:to>
      <xdr:col>19</xdr:col>
      <xdr:colOff>457200</xdr:colOff>
      <xdr:row>97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9F8E32A-ECEF-4F49-AAB5-DD68AAD25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01125" y="12011025"/>
          <a:ext cx="6686550" cy="6619875"/>
        </a:xfrm>
        <a:prstGeom prst="rect">
          <a:avLst/>
        </a:prstGeom>
      </xdr:spPr>
    </xdr:pic>
    <xdr:clientData/>
  </xdr:twoCellAnchor>
  <xdr:twoCellAnchor>
    <xdr:from>
      <xdr:col>1</xdr:col>
      <xdr:colOff>309562</xdr:colOff>
      <xdr:row>13</xdr:row>
      <xdr:rowOff>147636</xdr:rowOff>
    </xdr:from>
    <xdr:to>
      <xdr:col>6</xdr:col>
      <xdr:colOff>247650</xdr:colOff>
      <xdr:row>29</xdr:row>
      <xdr:rowOff>28575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20A2DAE-EC1D-49D0-8656-A7310C4D73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176211</xdr:colOff>
      <xdr:row>70</xdr:row>
      <xdr:rowOff>28575</xdr:rowOff>
    </xdr:from>
    <xdr:to>
      <xdr:col>5</xdr:col>
      <xdr:colOff>419100</xdr:colOff>
      <xdr:row>87</xdr:row>
      <xdr:rowOff>95250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D99AA87-CD1A-49A4-B560-62852CC0AF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495300</xdr:colOff>
      <xdr:row>3</xdr:row>
      <xdr:rowOff>152400</xdr:rowOff>
    </xdr:from>
    <xdr:to>
      <xdr:col>32</xdr:col>
      <xdr:colOff>304800</xdr:colOff>
      <xdr:row>36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F17279-ECBF-40AA-8E84-F635573CB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63825" y="723900"/>
          <a:ext cx="4981575" cy="6210300"/>
        </a:xfrm>
        <a:prstGeom prst="rect">
          <a:avLst/>
        </a:prstGeom>
      </xdr:spPr>
    </xdr:pic>
    <xdr:clientData/>
  </xdr:twoCellAnchor>
  <xdr:twoCellAnchor editAs="oneCell">
    <xdr:from>
      <xdr:col>11</xdr:col>
      <xdr:colOff>76200</xdr:colOff>
      <xdr:row>9</xdr:row>
      <xdr:rowOff>152400</xdr:rowOff>
    </xdr:from>
    <xdr:to>
      <xdr:col>20</xdr:col>
      <xdr:colOff>104775</xdr:colOff>
      <xdr:row>23</xdr:row>
      <xdr:rowOff>38100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EA0CCF3-7B8B-4928-99EE-A58CCB5DF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19925" y="1866900"/>
          <a:ext cx="6096000" cy="2552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2</xdr:row>
      <xdr:rowOff>104775</xdr:rowOff>
    </xdr:from>
    <xdr:to>
      <xdr:col>12</xdr:col>
      <xdr:colOff>581025</xdr:colOff>
      <xdr:row>27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B8DDDA-70A8-429A-BDFC-535D702E4B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523875</xdr:colOff>
      <xdr:row>3</xdr:row>
      <xdr:rowOff>171450</xdr:rowOff>
    </xdr:from>
    <xdr:to>
      <xdr:col>14</xdr:col>
      <xdr:colOff>142875</xdr:colOff>
      <xdr:row>25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1E07AA-7665-4164-BD48-BA9A535B25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</xdr:row>
      <xdr:rowOff>171450</xdr:rowOff>
    </xdr:from>
    <xdr:to>
      <xdr:col>11</xdr:col>
      <xdr:colOff>57150</xdr:colOff>
      <xdr:row>22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B334CF-8BBC-49CD-9539-62BD44BCEDF5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8675" y="552450"/>
          <a:ext cx="5934075" cy="3714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133348</xdr:colOff>
      <xdr:row>1</xdr:row>
      <xdr:rowOff>180975</xdr:rowOff>
    </xdr:from>
    <xdr:to>
      <xdr:col>11</xdr:col>
      <xdr:colOff>171449</xdr:colOff>
      <xdr:row>20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2E38E39-BDFC-437E-B94C-FDC73BE95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2</xdr:row>
      <xdr:rowOff>85725</xdr:rowOff>
    </xdr:from>
    <xdr:to>
      <xdr:col>11</xdr:col>
      <xdr:colOff>171451</xdr:colOff>
      <xdr:row>26</xdr:row>
      <xdr:rowOff>33339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3B6795D-3116-44CB-8EEB-15FED0EA45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190499</xdr:rowOff>
    </xdr:from>
    <xdr:to>
      <xdr:col>11</xdr:col>
      <xdr:colOff>95250</xdr:colOff>
      <xdr:row>17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C01098B-D309-4242-87E9-20D4ED814F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2</xdr:row>
      <xdr:rowOff>85725</xdr:rowOff>
    </xdr:from>
    <xdr:to>
      <xdr:col>10</xdr:col>
      <xdr:colOff>476250</xdr:colOff>
      <xdr:row>21</xdr:row>
      <xdr:rowOff>61915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4F42D0-11D5-4EDD-8FBB-EA925CD864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1</xdr:row>
      <xdr:rowOff>76200</xdr:rowOff>
    </xdr:from>
    <xdr:to>
      <xdr:col>13</xdr:col>
      <xdr:colOff>314326</xdr:colOff>
      <xdr:row>21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CFF5264-F3D4-4FAF-B660-4795B0F1DE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folder\CP_consultoria_20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Chart%20in%20Microsoft%20Word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65">
          <cell r="C65" t="str">
            <v>População com algum serviços de seguro (%)</v>
          </cell>
          <cell r="F65" t="str">
            <v>População sem acesso aos serviços de seguro (%)</v>
          </cell>
        </row>
        <row r="66">
          <cell r="C66" t="str">
            <v>Total</v>
          </cell>
          <cell r="D66" t="str">
            <v>Seguro Formal</v>
          </cell>
          <cell r="E66" t="str">
            <v>Seguro Informal</v>
          </cell>
        </row>
        <row r="67">
          <cell r="B67">
            <v>2014</v>
          </cell>
          <cell r="C67">
            <v>0.08</v>
          </cell>
          <cell r="D67">
            <v>0.05</v>
          </cell>
          <cell r="E67">
            <v>0.03</v>
          </cell>
          <cell r="F67">
            <v>0.92</v>
          </cell>
        </row>
        <row r="68">
          <cell r="B68">
            <v>2019</v>
          </cell>
          <cell r="C68">
            <v>0.17</v>
          </cell>
          <cell r="D68">
            <v>0.11</v>
          </cell>
          <cell r="E68">
            <v>0.06</v>
          </cell>
          <cell r="F68">
            <v>0.83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>
        <row r="16">
          <cell r="C16" t="str">
            <v>Tipo de actividade</v>
          </cell>
        </row>
        <row r="17">
          <cell r="C17" t="str">
            <v>INFOR 2021</v>
          </cell>
        </row>
        <row r="18">
          <cell r="C18" t="str">
            <v>Agricultura, pecuária sivicultura e pescas</v>
          </cell>
          <cell r="D18" t="str">
            <v>Industria extrativa e Transformadora</v>
          </cell>
          <cell r="E18" t="str">
            <v>Construção</v>
          </cell>
          <cell r="F18" t="str">
            <v xml:space="preserve">Comércio </v>
          </cell>
          <cell r="G18" t="str">
            <v>Transporte e armazenagem</v>
          </cell>
          <cell r="H18" t="str">
            <v>Outros serviços</v>
          </cell>
        </row>
        <row r="19">
          <cell r="B19" t="str">
            <v>Moçambique</v>
          </cell>
          <cell r="C19">
            <v>77.5</v>
          </cell>
          <cell r="D19">
            <v>2.1</v>
          </cell>
          <cell r="E19">
            <v>2.8</v>
          </cell>
          <cell r="F19">
            <v>7.4</v>
          </cell>
          <cell r="G19">
            <v>1.3</v>
          </cell>
          <cell r="H19">
            <v>8.9</v>
          </cell>
        </row>
        <row r="20">
          <cell r="B20" t="str">
            <v>Urbano</v>
          </cell>
          <cell r="C20">
            <v>51.6</v>
          </cell>
          <cell r="D20">
            <v>4</v>
          </cell>
          <cell r="E20">
            <v>5.7</v>
          </cell>
          <cell r="F20">
            <v>16.5</v>
          </cell>
          <cell r="G20">
            <v>3</v>
          </cell>
          <cell r="H20">
            <v>19.2</v>
          </cell>
        </row>
        <row r="21">
          <cell r="B21" t="str">
            <v>Rural</v>
          </cell>
          <cell r="C21">
            <v>91</v>
          </cell>
          <cell r="D21">
            <v>1.2</v>
          </cell>
          <cell r="E21">
            <v>1.2</v>
          </cell>
          <cell r="F21">
            <v>2.6</v>
          </cell>
          <cell r="G21">
            <v>0.4</v>
          </cell>
          <cell r="H21">
            <v>3.5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0BA6A-5F65-4949-B3AF-9DC1F22CC58E}">
  <dimension ref="B4:O24"/>
  <sheetViews>
    <sheetView showGridLines="0" topLeftCell="Q46" workbookViewId="0">
      <selection activeCell="I10" sqref="I10"/>
    </sheetView>
  </sheetViews>
  <sheetFormatPr defaultRowHeight="15" x14ac:dyDescent="0.25"/>
  <cols>
    <col min="3" max="3" width="20.42578125" customWidth="1"/>
    <col min="5" max="5" width="12.42578125" customWidth="1"/>
    <col min="6" max="6" width="13" customWidth="1"/>
    <col min="7" max="7" width="14.7109375" customWidth="1"/>
    <col min="8" max="8" width="12.42578125" customWidth="1"/>
    <col min="9" max="9" width="10" customWidth="1"/>
    <col min="10" max="10" width="11.42578125" customWidth="1"/>
    <col min="11" max="11" width="13.5703125" customWidth="1"/>
    <col min="14" max="14" width="12.140625" customWidth="1"/>
    <col min="15" max="15" width="14" customWidth="1"/>
  </cols>
  <sheetData>
    <row r="4" spans="2:15" x14ac:dyDescent="0.25">
      <c r="B4" t="s">
        <v>19</v>
      </c>
    </row>
    <row r="6" spans="2:15" x14ac:dyDescent="0.25">
      <c r="C6" s="97" t="s">
        <v>25</v>
      </c>
      <c r="D6" s="100" t="s">
        <v>16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</row>
    <row r="7" spans="2:15" x14ac:dyDescent="0.25">
      <c r="C7" s="98"/>
      <c r="D7" s="100" t="s">
        <v>17</v>
      </c>
      <c r="E7" s="101"/>
      <c r="F7" s="101"/>
      <c r="G7" s="101"/>
      <c r="H7" s="101" t="s">
        <v>18</v>
      </c>
      <c r="I7" s="101"/>
      <c r="J7" s="101"/>
      <c r="K7" s="101"/>
      <c r="L7" s="101" t="s">
        <v>18</v>
      </c>
      <c r="M7" s="101"/>
      <c r="N7" s="101"/>
      <c r="O7" s="101"/>
    </row>
    <row r="8" spans="2:15" ht="46.5" customHeight="1" x14ac:dyDescent="0.25">
      <c r="C8" s="99"/>
      <c r="D8" s="5" t="s">
        <v>21</v>
      </c>
      <c r="E8" s="6" t="s">
        <v>22</v>
      </c>
      <c r="F8" s="6" t="s">
        <v>23</v>
      </c>
      <c r="G8" s="6" t="s">
        <v>24</v>
      </c>
      <c r="H8" s="6" t="s">
        <v>21</v>
      </c>
      <c r="I8" s="6" t="s">
        <v>22</v>
      </c>
      <c r="J8" s="6" t="s">
        <v>23</v>
      </c>
      <c r="K8" s="6" t="s">
        <v>20</v>
      </c>
      <c r="L8" s="7" t="s">
        <v>21</v>
      </c>
      <c r="M8" s="6" t="s">
        <v>22</v>
      </c>
      <c r="N8" s="6" t="s">
        <v>23</v>
      </c>
      <c r="O8" s="6" t="s">
        <v>24</v>
      </c>
    </row>
    <row r="9" spans="2:15" x14ac:dyDescent="0.25">
      <c r="C9" s="3" t="s">
        <v>0</v>
      </c>
      <c r="D9" s="8">
        <v>75.2</v>
      </c>
      <c r="E9" s="9">
        <v>7.9</v>
      </c>
      <c r="F9" s="9">
        <v>17</v>
      </c>
      <c r="G9" s="10">
        <v>10191.799999999999</v>
      </c>
      <c r="H9" s="10">
        <v>13468100</v>
      </c>
      <c r="I9" s="10">
        <v>927617</v>
      </c>
      <c r="J9" s="10">
        <v>1674943</v>
      </c>
      <c r="K9" s="10">
        <f>+J9+I9+H9</f>
        <v>16070660</v>
      </c>
      <c r="L9" s="11">
        <f>+H9/$K9*100</f>
        <v>83.805518877258308</v>
      </c>
      <c r="M9" s="12">
        <f t="shared" ref="M9:N9" si="0">+I9/$K9*100</f>
        <v>5.7721151464843388</v>
      </c>
      <c r="N9" s="12">
        <f t="shared" si="0"/>
        <v>10.422365976257353</v>
      </c>
      <c r="O9" s="10">
        <f>+K9/1000</f>
        <v>16070.66</v>
      </c>
    </row>
    <row r="10" spans="2:15" x14ac:dyDescent="0.25">
      <c r="C10" s="1" t="s">
        <v>1</v>
      </c>
      <c r="D10" s="13"/>
      <c r="E10" s="14"/>
      <c r="F10" s="14"/>
      <c r="G10" s="15"/>
      <c r="H10" s="14"/>
      <c r="I10" s="14"/>
      <c r="J10" s="14"/>
      <c r="K10" s="14"/>
      <c r="L10" s="16"/>
      <c r="M10" s="17"/>
      <c r="N10" s="17"/>
      <c r="O10" s="15"/>
    </row>
    <row r="11" spans="2:15" x14ac:dyDescent="0.25">
      <c r="C11" s="2" t="s">
        <v>2</v>
      </c>
      <c r="D11" s="13">
        <v>50.4</v>
      </c>
      <c r="E11" s="14">
        <v>18.5</v>
      </c>
      <c r="F11" s="14">
        <v>31.1</v>
      </c>
      <c r="G11" s="17">
        <v>3289.7</v>
      </c>
      <c r="H11" s="18">
        <v>4657013</v>
      </c>
      <c r="I11" s="18">
        <v>641089</v>
      </c>
      <c r="J11" s="18">
        <v>1350977</v>
      </c>
      <c r="K11" s="18">
        <f t="shared" ref="K11:K24" si="1">+J11+I11+H11</f>
        <v>6649079</v>
      </c>
      <c r="L11" s="16">
        <f t="shared" ref="L11:L12" si="2">+H11/$K11*100</f>
        <v>70.039970949360054</v>
      </c>
      <c r="M11" s="17">
        <f t="shared" ref="M11:M12" si="3">+I11/$K11*100</f>
        <v>9.6417714393226497</v>
      </c>
      <c r="N11" s="17">
        <f t="shared" ref="N11:N12" si="4">+J11/$K11*100</f>
        <v>20.318257611317296</v>
      </c>
      <c r="O11" s="15">
        <f t="shared" ref="O11:O24" si="5">+K11/1000</f>
        <v>6649.0789999999997</v>
      </c>
    </row>
    <row r="12" spans="2:15" x14ac:dyDescent="0.25">
      <c r="C12" s="4" t="s">
        <v>3</v>
      </c>
      <c r="D12" s="19">
        <v>86.9</v>
      </c>
      <c r="E12" s="20">
        <v>2.8</v>
      </c>
      <c r="F12" s="20">
        <v>10.199999999999999</v>
      </c>
      <c r="G12" s="21">
        <v>6902.1</v>
      </c>
      <c r="H12" s="22">
        <v>8811087</v>
      </c>
      <c r="I12" s="22">
        <v>286528</v>
      </c>
      <c r="J12" s="22">
        <v>323966</v>
      </c>
      <c r="K12" s="22">
        <f t="shared" si="1"/>
        <v>9421581</v>
      </c>
      <c r="L12" s="23">
        <f t="shared" si="2"/>
        <v>93.520259497848613</v>
      </c>
      <c r="M12" s="21">
        <f t="shared" si="3"/>
        <v>3.0411880978362338</v>
      </c>
      <c r="N12" s="21">
        <f t="shared" si="4"/>
        <v>3.4385524043151565</v>
      </c>
      <c r="O12" s="24">
        <f t="shared" si="5"/>
        <v>9421.5810000000001</v>
      </c>
    </row>
    <row r="13" spans="2:15" x14ac:dyDescent="0.25">
      <c r="C13" s="1" t="s">
        <v>4</v>
      </c>
      <c r="D13" s="13"/>
      <c r="E13" s="14"/>
      <c r="F13" s="14"/>
      <c r="G13" s="17"/>
      <c r="H13" s="18"/>
      <c r="I13" s="18"/>
      <c r="J13" s="18"/>
      <c r="K13" s="18"/>
      <c r="L13" s="16"/>
      <c r="M13" s="17"/>
      <c r="N13" s="17"/>
      <c r="O13" s="15"/>
    </row>
    <row r="14" spans="2:15" x14ac:dyDescent="0.25">
      <c r="C14" s="2" t="s">
        <v>5</v>
      </c>
      <c r="D14" s="13">
        <v>77.900000000000006</v>
      </c>
      <c r="E14" s="14">
        <v>4.0999999999999996</v>
      </c>
      <c r="F14" s="14">
        <v>18</v>
      </c>
      <c r="G14" s="17">
        <v>505.5</v>
      </c>
      <c r="H14" s="18">
        <v>965200</v>
      </c>
      <c r="I14" s="18">
        <v>40048</v>
      </c>
      <c r="J14" s="18">
        <v>42275</v>
      </c>
      <c r="K14" s="18">
        <f t="shared" si="1"/>
        <v>1047523</v>
      </c>
      <c r="L14" s="16">
        <f t="shared" ref="L14:L15" si="6">+H14/$K14*100</f>
        <v>92.141174943175471</v>
      </c>
      <c r="M14" s="17">
        <f t="shared" ref="M14:M15" si="7">+I14/$K14*100</f>
        <v>3.8231141464196967</v>
      </c>
      <c r="N14" s="17">
        <f t="shared" ref="N14:N15" si="8">+J14/$K14*100</f>
        <v>4.0357109104048314</v>
      </c>
      <c r="O14" s="15">
        <f t="shared" si="5"/>
        <v>1047.5229999999999</v>
      </c>
    </row>
    <row r="15" spans="2:15" x14ac:dyDescent="0.25">
      <c r="C15" s="2" t="s">
        <v>6</v>
      </c>
      <c r="D15" s="13">
        <v>79.900000000000006</v>
      </c>
      <c r="E15" s="14">
        <v>4.3</v>
      </c>
      <c r="F15" s="14">
        <v>17.7</v>
      </c>
      <c r="G15" s="17">
        <v>911</v>
      </c>
      <c r="H15" s="18">
        <v>1066323</v>
      </c>
      <c r="I15" s="18">
        <v>81180</v>
      </c>
      <c r="J15" s="18">
        <v>173960</v>
      </c>
      <c r="K15" s="18">
        <f t="shared" si="1"/>
        <v>1321463</v>
      </c>
      <c r="L15" s="16">
        <f t="shared" si="6"/>
        <v>80.692611143861001</v>
      </c>
      <c r="M15" s="17">
        <f t="shared" si="7"/>
        <v>6.1431912963132529</v>
      </c>
      <c r="N15" s="17">
        <f t="shared" si="8"/>
        <v>13.164197559825737</v>
      </c>
      <c r="O15" s="15">
        <f t="shared" si="5"/>
        <v>1321.463</v>
      </c>
    </row>
    <row r="16" spans="2:15" x14ac:dyDescent="0.25">
      <c r="C16" s="2" t="s">
        <v>7</v>
      </c>
      <c r="D16" s="13">
        <v>79.2</v>
      </c>
      <c r="E16" s="14">
        <v>4.2</v>
      </c>
      <c r="F16" s="14">
        <v>16.600000000000001</v>
      </c>
      <c r="G16" s="17">
        <v>1852.4</v>
      </c>
      <c r="H16" s="18">
        <v>2641770</v>
      </c>
      <c r="I16" s="18">
        <v>136197</v>
      </c>
      <c r="J16" s="18">
        <v>403974</v>
      </c>
      <c r="K16" s="18">
        <f t="shared" si="1"/>
        <v>3181941</v>
      </c>
      <c r="L16" s="16">
        <f t="shared" ref="L16:L24" si="9">+H16/$K16*100</f>
        <v>83.023852422153638</v>
      </c>
      <c r="M16" s="17">
        <f t="shared" ref="M16:M24" si="10">+I16/$K16*100</f>
        <v>4.2803119228169217</v>
      </c>
      <c r="N16" s="17">
        <f t="shared" ref="N16:N24" si="11">+J16/$K16*100</f>
        <v>12.69583565502943</v>
      </c>
      <c r="O16" s="15">
        <f t="shared" si="5"/>
        <v>3181.9409999999998</v>
      </c>
    </row>
    <row r="17" spans="3:15" x14ac:dyDescent="0.25">
      <c r="C17" s="2" t="s">
        <v>8</v>
      </c>
      <c r="D17" s="13">
        <v>85.5</v>
      </c>
      <c r="E17" s="14">
        <v>4.7</v>
      </c>
      <c r="F17" s="14">
        <v>9.8000000000000007</v>
      </c>
      <c r="G17" s="17">
        <v>1789</v>
      </c>
      <c r="H17" s="18">
        <v>2508159</v>
      </c>
      <c r="I17" s="18">
        <v>257501</v>
      </c>
      <c r="J17" s="18">
        <v>225313</v>
      </c>
      <c r="K17" s="18">
        <f t="shared" si="1"/>
        <v>2990973</v>
      </c>
      <c r="L17" s="16">
        <f t="shared" si="9"/>
        <v>83.857627601452762</v>
      </c>
      <c r="M17" s="17">
        <f t="shared" si="10"/>
        <v>8.6092719660123986</v>
      </c>
      <c r="N17" s="17">
        <f t="shared" si="11"/>
        <v>7.5331004325348312</v>
      </c>
      <c r="O17" s="15">
        <f t="shared" si="5"/>
        <v>2990.973</v>
      </c>
    </row>
    <row r="18" spans="3:15" x14ac:dyDescent="0.25">
      <c r="C18" s="2" t="s">
        <v>9</v>
      </c>
      <c r="D18" s="13">
        <v>87.4</v>
      </c>
      <c r="E18" s="14">
        <v>4.5</v>
      </c>
      <c r="F18" s="14">
        <v>8.1</v>
      </c>
      <c r="G18" s="17">
        <v>850.8</v>
      </c>
      <c r="H18" s="18">
        <v>1341760</v>
      </c>
      <c r="I18" s="18">
        <v>71436</v>
      </c>
      <c r="J18" s="18">
        <v>134251</v>
      </c>
      <c r="K18" s="18">
        <f t="shared" si="1"/>
        <v>1547447</v>
      </c>
      <c r="L18" s="16">
        <f t="shared" si="9"/>
        <v>86.707977720723221</v>
      </c>
      <c r="M18" s="17">
        <f t="shared" si="10"/>
        <v>4.6163778145551992</v>
      </c>
      <c r="N18" s="17">
        <f t="shared" si="11"/>
        <v>8.6756444647215698</v>
      </c>
      <c r="O18" s="15">
        <f t="shared" si="5"/>
        <v>1547.4469999999999</v>
      </c>
    </row>
    <row r="19" spans="3:15" x14ac:dyDescent="0.25">
      <c r="C19" s="2" t="s">
        <v>10</v>
      </c>
      <c r="D19" s="13">
        <v>81.2</v>
      </c>
      <c r="E19" s="14">
        <v>5.5</v>
      </c>
      <c r="F19" s="14">
        <v>13.2</v>
      </c>
      <c r="G19" s="17">
        <v>763.4</v>
      </c>
      <c r="H19" s="18">
        <v>958478</v>
      </c>
      <c r="I19" s="18">
        <v>35976</v>
      </c>
      <c r="J19" s="18">
        <v>72875</v>
      </c>
      <c r="K19" s="18">
        <f t="shared" si="1"/>
        <v>1067329</v>
      </c>
      <c r="L19" s="16">
        <f t="shared" si="9"/>
        <v>89.801551349209092</v>
      </c>
      <c r="M19" s="17">
        <f t="shared" si="10"/>
        <v>3.3706570326487899</v>
      </c>
      <c r="N19" s="17">
        <f t="shared" si="11"/>
        <v>6.8277916181421094</v>
      </c>
      <c r="O19" s="15">
        <f t="shared" si="5"/>
        <v>1067.329</v>
      </c>
    </row>
    <row r="20" spans="3:15" x14ac:dyDescent="0.25">
      <c r="C20" s="2" t="s">
        <v>11</v>
      </c>
      <c r="D20" s="13">
        <v>65.2</v>
      </c>
      <c r="E20" s="14">
        <v>14.1</v>
      </c>
      <c r="F20" s="14">
        <v>20.7</v>
      </c>
      <c r="G20" s="17">
        <v>924.5</v>
      </c>
      <c r="H20" s="18">
        <v>1098438</v>
      </c>
      <c r="I20" s="18">
        <v>65848</v>
      </c>
      <c r="J20" s="18">
        <v>124816</v>
      </c>
      <c r="K20" s="18">
        <f t="shared" si="1"/>
        <v>1289102</v>
      </c>
      <c r="L20" s="16">
        <f t="shared" si="9"/>
        <v>85.209548972850868</v>
      </c>
      <c r="M20" s="17">
        <f t="shared" si="10"/>
        <v>5.1080519617532207</v>
      </c>
      <c r="N20" s="17">
        <f t="shared" si="11"/>
        <v>9.6823990653959111</v>
      </c>
      <c r="O20" s="15">
        <f t="shared" si="5"/>
        <v>1289.1020000000001</v>
      </c>
    </row>
    <row r="21" spans="3:15" x14ac:dyDescent="0.25">
      <c r="C21" s="2" t="s">
        <v>12</v>
      </c>
      <c r="D21" s="13">
        <v>72.8</v>
      </c>
      <c r="E21" s="14">
        <v>6.1</v>
      </c>
      <c r="F21" s="14">
        <v>21.1</v>
      </c>
      <c r="G21" s="17">
        <v>826.2</v>
      </c>
      <c r="H21" s="18">
        <v>719269</v>
      </c>
      <c r="I21" s="18">
        <v>42588</v>
      </c>
      <c r="J21" s="18">
        <v>82272</v>
      </c>
      <c r="K21" s="18">
        <f t="shared" si="1"/>
        <v>844129</v>
      </c>
      <c r="L21" s="16">
        <f t="shared" si="9"/>
        <v>85.208421935509861</v>
      </c>
      <c r="M21" s="17">
        <f t="shared" si="10"/>
        <v>5.0452004373739081</v>
      </c>
      <c r="N21" s="17">
        <f t="shared" si="11"/>
        <v>9.7463776271162352</v>
      </c>
      <c r="O21" s="15">
        <f t="shared" si="5"/>
        <v>844.12900000000002</v>
      </c>
    </row>
    <row r="22" spans="3:15" x14ac:dyDescent="0.25">
      <c r="C22" s="2" t="s">
        <v>13</v>
      </c>
      <c r="D22" s="13">
        <v>83.7</v>
      </c>
      <c r="E22" s="14">
        <v>4.2</v>
      </c>
      <c r="F22" s="14">
        <v>12.1</v>
      </c>
      <c r="G22" s="17">
        <v>686.6</v>
      </c>
      <c r="H22" s="18">
        <v>694636</v>
      </c>
      <c r="I22" s="18">
        <v>68971</v>
      </c>
      <c r="J22" s="18">
        <v>53206</v>
      </c>
      <c r="K22" s="18">
        <f t="shared" si="1"/>
        <v>816813</v>
      </c>
      <c r="L22" s="16">
        <f t="shared" si="9"/>
        <v>85.042231208367156</v>
      </c>
      <c r="M22" s="17">
        <f t="shared" si="10"/>
        <v>8.4439155596201338</v>
      </c>
      <c r="N22" s="17">
        <f t="shared" si="11"/>
        <v>6.5138532320127132</v>
      </c>
      <c r="O22" s="15">
        <f t="shared" si="5"/>
        <v>816.81299999999999</v>
      </c>
    </row>
    <row r="23" spans="3:15" x14ac:dyDescent="0.25">
      <c r="C23" s="2" t="s">
        <v>14</v>
      </c>
      <c r="D23" s="13">
        <v>49.5</v>
      </c>
      <c r="E23" s="14">
        <v>20.8</v>
      </c>
      <c r="F23" s="14">
        <v>29.7</v>
      </c>
      <c r="G23" s="17">
        <v>539.20000000000005</v>
      </c>
      <c r="H23" s="18">
        <v>1052903</v>
      </c>
      <c r="I23" s="18">
        <v>64660</v>
      </c>
      <c r="J23" s="18">
        <v>180470</v>
      </c>
      <c r="K23" s="18">
        <f t="shared" si="1"/>
        <v>1298033</v>
      </c>
      <c r="L23" s="16">
        <f t="shared" si="9"/>
        <v>81.115272107873992</v>
      </c>
      <c r="M23" s="17">
        <f t="shared" si="10"/>
        <v>4.9813833700684036</v>
      </c>
      <c r="N23" s="17">
        <f t="shared" si="11"/>
        <v>13.903344522057607</v>
      </c>
      <c r="O23" s="15">
        <f t="shared" si="5"/>
        <v>1298.0329999999999</v>
      </c>
    </row>
    <row r="24" spans="3:15" x14ac:dyDescent="0.25">
      <c r="C24" s="4" t="s">
        <v>15</v>
      </c>
      <c r="D24" s="19">
        <v>27.4</v>
      </c>
      <c r="E24" s="20">
        <v>32.700000000000003</v>
      </c>
      <c r="F24" s="20">
        <v>39.9</v>
      </c>
      <c r="G24" s="21">
        <v>543.20000000000005</v>
      </c>
      <c r="H24" s="22">
        <v>430164</v>
      </c>
      <c r="I24" s="22">
        <v>63211</v>
      </c>
      <c r="J24" s="22">
        <v>181529</v>
      </c>
      <c r="K24" s="22">
        <f t="shared" si="1"/>
        <v>674904</v>
      </c>
      <c r="L24" s="23">
        <f t="shared" si="9"/>
        <v>63.73706482699761</v>
      </c>
      <c r="M24" s="21">
        <f t="shared" si="10"/>
        <v>9.3659246352073779</v>
      </c>
      <c r="N24" s="21">
        <f t="shared" si="11"/>
        <v>26.897010537795008</v>
      </c>
      <c r="O24" s="24">
        <f t="shared" si="5"/>
        <v>674.904</v>
      </c>
    </row>
  </sheetData>
  <mergeCells count="5">
    <mergeCell ref="C6:C8"/>
    <mergeCell ref="D7:G7"/>
    <mergeCell ref="H7:K7"/>
    <mergeCell ref="L7:O7"/>
    <mergeCell ref="D6:O6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02BC9-64B3-4375-9E37-DB8594AB2A6E}">
  <dimension ref="B16:H33"/>
  <sheetViews>
    <sheetView topLeftCell="G16" workbookViewId="0">
      <selection activeCell="T35" sqref="T35"/>
    </sheetView>
  </sheetViews>
  <sheetFormatPr defaultRowHeight="15" x14ac:dyDescent="0.25"/>
  <cols>
    <col min="2" max="2" width="28.140625" bestFit="1" customWidth="1"/>
    <col min="4" max="4" width="10.5703125" customWidth="1"/>
  </cols>
  <sheetData>
    <row r="16" spans="2:8" x14ac:dyDescent="0.25">
      <c r="B16" s="97" t="s">
        <v>25</v>
      </c>
      <c r="C16" s="100" t="s">
        <v>16</v>
      </c>
      <c r="D16" s="101"/>
      <c r="E16" s="101"/>
      <c r="F16" s="101"/>
      <c r="G16" s="101"/>
      <c r="H16" s="101"/>
    </row>
    <row r="17" spans="2:8" x14ac:dyDescent="0.25">
      <c r="B17" s="98"/>
      <c r="C17" s="100" t="s">
        <v>18</v>
      </c>
      <c r="D17" s="101"/>
      <c r="E17" s="101"/>
      <c r="F17" s="101"/>
      <c r="G17" s="101"/>
      <c r="H17" s="101"/>
    </row>
    <row r="18" spans="2:8" ht="48" x14ac:dyDescent="0.25">
      <c r="B18" s="99"/>
      <c r="C18" s="5" t="s">
        <v>110</v>
      </c>
      <c r="D18" s="6" t="s">
        <v>111</v>
      </c>
      <c r="E18" s="6" t="s">
        <v>112</v>
      </c>
      <c r="F18" s="6" t="s">
        <v>113</v>
      </c>
      <c r="G18" s="6" t="s">
        <v>114</v>
      </c>
      <c r="H18" s="6" t="s">
        <v>115</v>
      </c>
    </row>
    <row r="19" spans="2:8" x14ac:dyDescent="0.25">
      <c r="B19" s="3" t="s">
        <v>0</v>
      </c>
      <c r="C19" s="8">
        <f>74.8+0.8+1.7+0.2</f>
        <v>77.5</v>
      </c>
      <c r="D19" s="9">
        <v>2.1</v>
      </c>
      <c r="E19" s="10">
        <v>2.8</v>
      </c>
      <c r="F19" s="10">
        <v>7.4</v>
      </c>
      <c r="G19" s="10">
        <v>1.3</v>
      </c>
      <c r="H19" s="10">
        <f>8.6+0.3</f>
        <v>8.9</v>
      </c>
    </row>
    <row r="20" spans="2:8" x14ac:dyDescent="0.25">
      <c r="B20" s="2" t="s">
        <v>2</v>
      </c>
      <c r="C20" s="131">
        <f>48.9+0.5+2.2</f>
        <v>51.6</v>
      </c>
      <c r="D20" s="132">
        <v>4</v>
      </c>
      <c r="E20" s="132">
        <v>5.7</v>
      </c>
      <c r="F20" s="132">
        <v>16.5</v>
      </c>
      <c r="G20" s="132">
        <v>3</v>
      </c>
      <c r="H20" s="132">
        <f>18.4+0.8</f>
        <v>19.2</v>
      </c>
    </row>
    <row r="21" spans="2:8" x14ac:dyDescent="0.25">
      <c r="B21" s="4" t="s">
        <v>3</v>
      </c>
      <c r="C21" s="133">
        <f>88.6+1+1.4</f>
        <v>91</v>
      </c>
      <c r="D21" s="134">
        <v>1.2</v>
      </c>
      <c r="E21" s="134">
        <v>1.2</v>
      </c>
      <c r="F21" s="134">
        <v>2.6</v>
      </c>
      <c r="G21" s="134">
        <v>0.4</v>
      </c>
      <c r="H21" s="134">
        <v>3.5</v>
      </c>
    </row>
    <row r="22" spans="2:8" x14ac:dyDescent="0.25">
      <c r="B22" s="1" t="s">
        <v>4</v>
      </c>
      <c r="C22" s="13"/>
      <c r="D22" s="14"/>
      <c r="E22" s="17"/>
      <c r="F22" s="18"/>
      <c r="G22" s="18"/>
      <c r="H22" s="18"/>
    </row>
    <row r="23" spans="2:8" x14ac:dyDescent="0.25">
      <c r="B23" s="2" t="s">
        <v>5</v>
      </c>
      <c r="C23" s="13">
        <v>77.900000000000006</v>
      </c>
      <c r="D23" s="14">
        <v>18</v>
      </c>
      <c r="E23" s="17">
        <v>505.5</v>
      </c>
      <c r="F23" s="18"/>
      <c r="G23" s="18"/>
      <c r="H23" s="18"/>
    </row>
    <row r="24" spans="2:8" x14ac:dyDescent="0.25">
      <c r="B24" s="2" t="s">
        <v>6</v>
      </c>
      <c r="C24" s="13">
        <v>79.900000000000006</v>
      </c>
      <c r="D24" s="14">
        <v>17.7</v>
      </c>
      <c r="E24" s="17">
        <v>911</v>
      </c>
      <c r="F24" s="18"/>
      <c r="G24" s="18"/>
      <c r="H24" s="18"/>
    </row>
    <row r="25" spans="2:8" x14ac:dyDescent="0.25">
      <c r="B25" s="2" t="s">
        <v>7</v>
      </c>
      <c r="C25" s="13">
        <v>79.2</v>
      </c>
      <c r="D25" s="14">
        <v>16.600000000000001</v>
      </c>
      <c r="E25" s="17">
        <v>1852.4</v>
      </c>
      <c r="F25" s="18"/>
      <c r="G25" s="18"/>
      <c r="H25" s="18"/>
    </row>
    <row r="26" spans="2:8" x14ac:dyDescent="0.25">
      <c r="B26" s="2" t="s">
        <v>8</v>
      </c>
      <c r="C26" s="13">
        <v>85.5</v>
      </c>
      <c r="D26" s="14">
        <v>9.8000000000000007</v>
      </c>
      <c r="E26" s="17">
        <v>1789</v>
      </c>
      <c r="F26" s="18"/>
      <c r="G26" s="18"/>
      <c r="H26" s="18"/>
    </row>
    <row r="27" spans="2:8" x14ac:dyDescent="0.25">
      <c r="B27" s="2" t="s">
        <v>9</v>
      </c>
      <c r="C27" s="13">
        <v>87.4</v>
      </c>
      <c r="D27" s="14">
        <v>8.1</v>
      </c>
      <c r="E27" s="17">
        <v>850.8</v>
      </c>
      <c r="F27" s="18"/>
      <c r="G27" s="18"/>
      <c r="H27" s="18"/>
    </row>
    <row r="28" spans="2:8" x14ac:dyDescent="0.25">
      <c r="B28" s="2" t="s">
        <v>10</v>
      </c>
      <c r="C28" s="13">
        <v>81.2</v>
      </c>
      <c r="D28" s="14">
        <v>13.2</v>
      </c>
      <c r="E28" s="17">
        <v>763.4</v>
      </c>
      <c r="F28" s="18"/>
      <c r="G28" s="18"/>
      <c r="H28" s="18"/>
    </row>
    <row r="29" spans="2:8" x14ac:dyDescent="0.25">
      <c r="B29" s="2" t="s">
        <v>11</v>
      </c>
      <c r="C29" s="13">
        <v>65.2</v>
      </c>
      <c r="D29" s="14">
        <v>20.7</v>
      </c>
      <c r="E29" s="17">
        <v>924.5</v>
      </c>
      <c r="F29" s="18"/>
      <c r="G29" s="18"/>
      <c r="H29" s="18"/>
    </row>
    <row r="30" spans="2:8" x14ac:dyDescent="0.25">
      <c r="B30" s="2" t="s">
        <v>12</v>
      </c>
      <c r="C30" s="13">
        <v>72.8</v>
      </c>
      <c r="D30" s="14">
        <v>21.1</v>
      </c>
      <c r="E30" s="17">
        <v>826.2</v>
      </c>
      <c r="F30" s="18"/>
      <c r="G30" s="18"/>
      <c r="H30" s="18"/>
    </row>
    <row r="31" spans="2:8" x14ac:dyDescent="0.25">
      <c r="B31" s="2" t="s">
        <v>13</v>
      </c>
      <c r="C31" s="13">
        <v>83.7</v>
      </c>
      <c r="D31" s="14">
        <v>12.1</v>
      </c>
      <c r="E31" s="17">
        <v>686.6</v>
      </c>
      <c r="F31" s="18"/>
      <c r="G31" s="18"/>
      <c r="H31" s="18"/>
    </row>
    <row r="32" spans="2:8" x14ac:dyDescent="0.25">
      <c r="B32" s="2" t="s">
        <v>14</v>
      </c>
      <c r="C32" s="13">
        <v>49.5</v>
      </c>
      <c r="D32" s="14">
        <v>29.7</v>
      </c>
      <c r="E32" s="17">
        <v>539.20000000000005</v>
      </c>
      <c r="F32" s="18"/>
      <c r="G32" s="18"/>
      <c r="H32" s="18"/>
    </row>
    <row r="33" spans="2:8" x14ac:dyDescent="0.25">
      <c r="B33" s="4" t="s">
        <v>15</v>
      </c>
      <c r="C33" s="19">
        <v>27.4</v>
      </c>
      <c r="D33" s="96">
        <v>39.9</v>
      </c>
      <c r="E33" s="21">
        <v>543.20000000000005</v>
      </c>
      <c r="F33" s="22"/>
      <c r="G33" s="22"/>
      <c r="H33" s="22"/>
    </row>
  </sheetData>
  <mergeCells count="3">
    <mergeCell ref="B16:B18"/>
    <mergeCell ref="C16:H16"/>
    <mergeCell ref="C17:H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AF68-1570-4F54-AA30-5CF97632171A}">
  <dimension ref="B1:G66"/>
  <sheetViews>
    <sheetView topLeftCell="F43" workbookViewId="0">
      <selection activeCell="T35" sqref="T35"/>
    </sheetView>
  </sheetViews>
  <sheetFormatPr defaultRowHeight="15" x14ac:dyDescent="0.25"/>
  <cols>
    <col min="2" max="2" width="28.28515625" customWidth="1"/>
    <col min="3" max="3" width="13" customWidth="1"/>
    <col min="4" max="4" width="15.85546875" customWidth="1"/>
  </cols>
  <sheetData>
    <row r="1" spans="2:4" x14ac:dyDescent="0.25">
      <c r="B1" s="102" t="s">
        <v>99</v>
      </c>
      <c r="C1" s="102"/>
      <c r="D1" s="102"/>
    </row>
    <row r="2" spans="2:4" ht="24" customHeight="1" x14ac:dyDescent="0.25">
      <c r="B2" s="102"/>
      <c r="C2" s="102"/>
      <c r="D2" s="102"/>
    </row>
    <row r="3" spans="2:4" ht="15.75" thickBot="1" x14ac:dyDescent="0.3"/>
    <row r="4" spans="2:4" ht="15.75" thickBot="1" x14ac:dyDescent="0.3">
      <c r="B4" s="46" t="s">
        <v>61</v>
      </c>
      <c r="C4" s="39" t="s">
        <v>65</v>
      </c>
      <c r="D4" s="39" t="s">
        <v>62</v>
      </c>
    </row>
    <row r="5" spans="2:4" x14ac:dyDescent="0.25">
      <c r="B5" s="40" t="s">
        <v>63</v>
      </c>
      <c r="C5" s="41">
        <v>8.1080000000000005</v>
      </c>
      <c r="D5" s="41">
        <v>1.6950000000000001</v>
      </c>
    </row>
    <row r="6" spans="2:4" x14ac:dyDescent="0.25">
      <c r="B6" s="42" t="s">
        <v>64</v>
      </c>
      <c r="C6" s="43">
        <v>12.587</v>
      </c>
      <c r="D6" s="43">
        <v>2.6059999999999999</v>
      </c>
    </row>
    <row r="7" spans="2:4" ht="15.75" thickBot="1" x14ac:dyDescent="0.3">
      <c r="B7" s="44" t="s">
        <v>3</v>
      </c>
      <c r="C7" s="45">
        <v>5.7409999999999997</v>
      </c>
      <c r="D7" s="45">
        <v>1.2070000000000001</v>
      </c>
    </row>
    <row r="8" spans="2:4" x14ac:dyDescent="0.25">
      <c r="B8" s="48" t="s">
        <v>5</v>
      </c>
      <c r="C8" s="49">
        <v>7766</v>
      </c>
      <c r="D8" s="49">
        <v>1588</v>
      </c>
    </row>
    <row r="9" spans="2:4" x14ac:dyDescent="0.25">
      <c r="B9" s="48" t="s">
        <v>6</v>
      </c>
      <c r="C9" s="49">
        <v>5749</v>
      </c>
      <c r="D9" s="49">
        <v>1175</v>
      </c>
    </row>
    <row r="10" spans="2:4" x14ac:dyDescent="0.25">
      <c r="B10" s="48" t="s">
        <v>7</v>
      </c>
      <c r="C10" s="49">
        <v>5238</v>
      </c>
      <c r="D10" s="49">
        <v>1124</v>
      </c>
    </row>
    <row r="11" spans="2:4" x14ac:dyDescent="0.25">
      <c r="B11" s="48" t="s">
        <v>8</v>
      </c>
      <c r="C11" s="49">
        <v>5380</v>
      </c>
      <c r="D11" s="49">
        <v>1132</v>
      </c>
    </row>
    <row r="12" spans="2:4" x14ac:dyDescent="0.25">
      <c r="B12" s="48" t="s">
        <v>9</v>
      </c>
      <c r="C12" s="49">
        <v>8933</v>
      </c>
      <c r="D12" s="49">
        <v>1927</v>
      </c>
    </row>
    <row r="13" spans="2:4" x14ac:dyDescent="0.25">
      <c r="B13" s="48" t="s">
        <v>10</v>
      </c>
      <c r="C13" s="49">
        <v>9673</v>
      </c>
      <c r="D13" s="49">
        <v>1792</v>
      </c>
    </row>
    <row r="14" spans="2:4" x14ac:dyDescent="0.25">
      <c r="B14" s="48" t="s">
        <v>11</v>
      </c>
      <c r="C14" s="49">
        <v>9663</v>
      </c>
      <c r="D14" s="49">
        <v>1782</v>
      </c>
    </row>
    <row r="15" spans="2:4" x14ac:dyDescent="0.25">
      <c r="B15" s="48" t="s">
        <v>12</v>
      </c>
      <c r="C15" s="49">
        <v>7628</v>
      </c>
      <c r="D15" s="49">
        <v>1650</v>
      </c>
    </row>
    <row r="16" spans="2:4" x14ac:dyDescent="0.25">
      <c r="B16" s="48" t="s">
        <v>13</v>
      </c>
      <c r="C16" s="49">
        <v>4977</v>
      </c>
      <c r="D16" s="49">
        <v>1008</v>
      </c>
    </row>
    <row r="17" spans="2:4" x14ac:dyDescent="0.25">
      <c r="B17" s="48" t="s">
        <v>67</v>
      </c>
      <c r="C17" s="49">
        <v>17630</v>
      </c>
      <c r="D17" s="49">
        <v>4006</v>
      </c>
    </row>
    <row r="18" spans="2:4" ht="15.75" thickBot="1" x14ac:dyDescent="0.3">
      <c r="B18" s="51" t="s">
        <v>68</v>
      </c>
      <c r="C18" s="52">
        <v>19664</v>
      </c>
      <c r="D18" s="52">
        <v>4567</v>
      </c>
    </row>
    <row r="50" spans="7:7" x14ac:dyDescent="0.25">
      <c r="G50" s="53"/>
    </row>
    <row r="51" spans="7:7" x14ac:dyDescent="0.25">
      <c r="G51" s="53"/>
    </row>
    <row r="52" spans="7:7" x14ac:dyDescent="0.25">
      <c r="G52" s="53"/>
    </row>
    <row r="53" spans="7:7" x14ac:dyDescent="0.25">
      <c r="G53" s="53"/>
    </row>
    <row r="54" spans="7:7" x14ac:dyDescent="0.25">
      <c r="G54" s="53"/>
    </row>
    <row r="55" spans="7:7" x14ac:dyDescent="0.25">
      <c r="G55" s="53"/>
    </row>
    <row r="56" spans="7:7" x14ac:dyDescent="0.25">
      <c r="G56" s="53"/>
    </row>
    <row r="57" spans="7:7" x14ac:dyDescent="0.25">
      <c r="G57" s="53"/>
    </row>
    <row r="58" spans="7:7" x14ac:dyDescent="0.25">
      <c r="G58" s="53"/>
    </row>
    <row r="59" spans="7:7" x14ac:dyDescent="0.25">
      <c r="G59" s="53"/>
    </row>
    <row r="60" spans="7:7" x14ac:dyDescent="0.25">
      <c r="G60" s="53"/>
    </row>
    <row r="61" spans="7:7" x14ac:dyDescent="0.25">
      <c r="G61" s="53"/>
    </row>
    <row r="62" spans="7:7" x14ac:dyDescent="0.25">
      <c r="G62" s="53"/>
    </row>
    <row r="63" spans="7:7" x14ac:dyDescent="0.25">
      <c r="G63" s="53"/>
    </row>
    <row r="64" spans="7:7" x14ac:dyDescent="0.25">
      <c r="G64" s="53"/>
    </row>
    <row r="65" spans="7:7" x14ac:dyDescent="0.25">
      <c r="G65" s="53"/>
    </row>
    <row r="66" spans="7:7" x14ac:dyDescent="0.25">
      <c r="G66" s="53"/>
    </row>
  </sheetData>
  <mergeCells count="1">
    <mergeCell ref="B1:D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474A0-6D07-4AF5-B877-1F84F267E1B7}">
  <dimension ref="B3:I46"/>
  <sheetViews>
    <sheetView showGridLines="0" topLeftCell="A28" workbookViewId="0">
      <selection activeCell="T35" sqref="T35"/>
    </sheetView>
  </sheetViews>
  <sheetFormatPr defaultRowHeight="15" x14ac:dyDescent="0.25"/>
  <cols>
    <col min="2" max="2" width="55.85546875" customWidth="1"/>
    <col min="3" max="3" width="14.140625" customWidth="1"/>
    <col min="4" max="4" width="9.5703125" bestFit="1" customWidth="1"/>
    <col min="5" max="5" width="9.28515625" bestFit="1" customWidth="1"/>
    <col min="6" max="6" width="9.85546875" customWidth="1"/>
    <col min="7" max="7" width="10" customWidth="1"/>
    <col min="8" max="8" width="10.5703125" customWidth="1"/>
  </cols>
  <sheetData>
    <row r="3" spans="2:8" ht="15.75" thickBot="1" x14ac:dyDescent="0.3"/>
    <row r="4" spans="2:8" ht="15.75" thickBot="1" x14ac:dyDescent="0.3">
      <c r="B4" s="113" t="s">
        <v>69</v>
      </c>
      <c r="C4" s="103" t="s">
        <v>83</v>
      </c>
      <c r="D4" s="104"/>
      <c r="E4" s="104"/>
      <c r="F4" s="104"/>
      <c r="G4" s="104"/>
      <c r="H4" s="105"/>
    </row>
    <row r="5" spans="2:8" ht="15" customHeight="1" x14ac:dyDescent="0.25">
      <c r="B5" s="114"/>
      <c r="C5" s="116" t="s">
        <v>84</v>
      </c>
      <c r="D5" s="117"/>
      <c r="E5" s="113"/>
      <c r="F5" s="116" t="s">
        <v>85</v>
      </c>
      <c r="G5" s="117"/>
      <c r="H5" s="113"/>
    </row>
    <row r="6" spans="2:8" ht="15.75" thickBot="1" x14ac:dyDescent="0.3">
      <c r="B6" s="114"/>
      <c r="C6" s="118"/>
      <c r="D6" s="119"/>
      <c r="E6" s="120"/>
      <c r="F6" s="118"/>
      <c r="G6" s="119"/>
      <c r="H6" s="120"/>
    </row>
    <row r="7" spans="2:8" ht="15.75" thickBot="1" x14ac:dyDescent="0.3">
      <c r="B7" s="115"/>
      <c r="C7" s="55" t="s">
        <v>82</v>
      </c>
      <c r="D7" s="47" t="s">
        <v>2</v>
      </c>
      <c r="E7" s="47" t="s">
        <v>3</v>
      </c>
      <c r="F7" s="61" t="s">
        <v>66</v>
      </c>
      <c r="G7" s="47" t="s">
        <v>2</v>
      </c>
      <c r="H7" s="47" t="s">
        <v>3</v>
      </c>
    </row>
    <row r="8" spans="2:8" x14ac:dyDescent="0.25">
      <c r="B8" s="62" t="s">
        <v>63</v>
      </c>
      <c r="C8" s="58">
        <v>1695</v>
      </c>
      <c r="D8" s="58">
        <v>2606</v>
      </c>
      <c r="E8" s="58">
        <v>1207</v>
      </c>
      <c r="F8" s="58">
        <v>100</v>
      </c>
      <c r="G8" s="58">
        <v>100</v>
      </c>
      <c r="H8" s="58">
        <v>100</v>
      </c>
    </row>
    <row r="9" spans="2:8" x14ac:dyDescent="0.25">
      <c r="B9" s="63" t="s">
        <v>70</v>
      </c>
      <c r="C9" s="59">
        <v>640</v>
      </c>
      <c r="D9" s="56">
        <v>721.3</v>
      </c>
      <c r="E9" s="56">
        <v>596</v>
      </c>
      <c r="F9" s="50">
        <v>37.700000000000003</v>
      </c>
      <c r="G9" s="50">
        <v>27.7</v>
      </c>
      <c r="H9" s="50">
        <v>49.4</v>
      </c>
    </row>
    <row r="10" spans="2:8" x14ac:dyDescent="0.25">
      <c r="B10" s="63" t="s">
        <v>71</v>
      </c>
      <c r="C10" s="59">
        <v>5</v>
      </c>
      <c r="D10" s="56">
        <v>9.6999999999999993</v>
      </c>
      <c r="E10" s="56">
        <v>2.7</v>
      </c>
      <c r="F10" s="50">
        <v>0.3</v>
      </c>
      <c r="G10" s="50">
        <v>0.4</v>
      </c>
      <c r="H10" s="50">
        <v>0.2</v>
      </c>
    </row>
    <row r="11" spans="2:8" x14ac:dyDescent="0.25">
      <c r="B11" s="63" t="s">
        <v>72</v>
      </c>
      <c r="C11" s="59">
        <v>108</v>
      </c>
      <c r="D11" s="56">
        <v>151</v>
      </c>
      <c r="E11" s="56">
        <v>85</v>
      </c>
      <c r="F11" s="50">
        <v>6.4</v>
      </c>
      <c r="G11" s="50">
        <v>5.8</v>
      </c>
      <c r="H11" s="50">
        <v>7</v>
      </c>
    </row>
    <row r="12" spans="2:8" x14ac:dyDescent="0.25">
      <c r="B12" s="63" t="s">
        <v>73</v>
      </c>
      <c r="C12" s="59">
        <v>419</v>
      </c>
      <c r="D12" s="56">
        <v>656.2</v>
      </c>
      <c r="E12" s="56">
        <v>292</v>
      </c>
      <c r="F12" s="50">
        <v>24.7</v>
      </c>
      <c r="G12" s="50">
        <v>25.2</v>
      </c>
      <c r="H12" s="50">
        <v>24.2</v>
      </c>
    </row>
    <row r="13" spans="2:8" ht="25.5" x14ac:dyDescent="0.25">
      <c r="B13" s="63" t="s">
        <v>74</v>
      </c>
      <c r="C13" s="59">
        <v>99</v>
      </c>
      <c r="D13" s="56">
        <v>190.4</v>
      </c>
      <c r="E13" s="56">
        <v>50.6</v>
      </c>
      <c r="F13" s="50">
        <v>5.9</v>
      </c>
      <c r="G13" s="50">
        <v>7.3</v>
      </c>
      <c r="H13" s="50">
        <v>4.2</v>
      </c>
    </row>
    <row r="14" spans="2:8" x14ac:dyDescent="0.25">
      <c r="B14" s="63" t="s">
        <v>75</v>
      </c>
      <c r="C14" s="59">
        <v>29</v>
      </c>
      <c r="D14" s="56">
        <v>64.2</v>
      </c>
      <c r="E14" s="56">
        <v>10.1</v>
      </c>
      <c r="F14" s="50">
        <v>1.7</v>
      </c>
      <c r="G14" s="50">
        <v>2.5</v>
      </c>
      <c r="H14" s="50">
        <v>0.8</v>
      </c>
    </row>
    <row r="15" spans="2:8" x14ac:dyDescent="0.25">
      <c r="B15" s="63" t="s">
        <v>76</v>
      </c>
      <c r="C15" s="59">
        <v>162</v>
      </c>
      <c r="D15" s="56">
        <v>332</v>
      </c>
      <c r="E15" s="56">
        <v>70.599999999999994</v>
      </c>
      <c r="F15" s="50">
        <v>9.6</v>
      </c>
      <c r="G15" s="50">
        <v>12.7</v>
      </c>
      <c r="H15" s="50">
        <v>5.9</v>
      </c>
    </row>
    <row r="16" spans="2:8" x14ac:dyDescent="0.25">
      <c r="B16" s="63" t="s">
        <v>77</v>
      </c>
      <c r="C16" s="59">
        <v>81</v>
      </c>
      <c r="D16" s="56">
        <v>144.1</v>
      </c>
      <c r="E16" s="56">
        <v>46.7</v>
      </c>
      <c r="F16" s="50">
        <v>4.8</v>
      </c>
      <c r="G16" s="50">
        <v>5.5</v>
      </c>
      <c r="H16" s="50">
        <v>3.9</v>
      </c>
    </row>
    <row r="17" spans="2:9" x14ac:dyDescent="0.25">
      <c r="B17" s="63" t="s">
        <v>78</v>
      </c>
      <c r="C17" s="59">
        <v>21</v>
      </c>
      <c r="D17" s="56">
        <v>44.9</v>
      </c>
      <c r="E17" s="56">
        <v>8.4</v>
      </c>
      <c r="F17" s="50">
        <v>1.2</v>
      </c>
      <c r="G17" s="50">
        <v>1.7</v>
      </c>
      <c r="H17" s="50">
        <v>0.7</v>
      </c>
    </row>
    <row r="18" spans="2:9" x14ac:dyDescent="0.25">
      <c r="B18" s="63" t="s">
        <v>79</v>
      </c>
      <c r="C18" s="59">
        <v>41</v>
      </c>
      <c r="D18" s="56">
        <v>97.1</v>
      </c>
      <c r="E18" s="56">
        <v>10.7</v>
      </c>
      <c r="F18" s="50">
        <v>2.4</v>
      </c>
      <c r="G18" s="50">
        <v>3.7</v>
      </c>
      <c r="H18" s="50">
        <v>0.9</v>
      </c>
    </row>
    <row r="19" spans="2:9" x14ac:dyDescent="0.25">
      <c r="B19" s="63" t="s">
        <v>80</v>
      </c>
      <c r="C19" s="59">
        <v>44</v>
      </c>
      <c r="D19" s="56">
        <v>92.8</v>
      </c>
      <c r="E19" s="56">
        <v>17.100000000000001</v>
      </c>
      <c r="F19" s="50">
        <v>2.6</v>
      </c>
      <c r="G19" s="50">
        <v>3.6</v>
      </c>
      <c r="H19" s="50">
        <v>1.4</v>
      </c>
    </row>
    <row r="20" spans="2:9" ht="15.75" thickBot="1" x14ac:dyDescent="0.3">
      <c r="B20" s="64" t="s">
        <v>81</v>
      </c>
      <c r="C20" s="60">
        <v>46</v>
      </c>
      <c r="D20" s="57">
        <v>101.9</v>
      </c>
      <c r="E20" s="57">
        <v>16.600000000000001</v>
      </c>
      <c r="F20" s="54">
        <v>2.7</v>
      </c>
      <c r="G20" s="54">
        <v>3.9</v>
      </c>
      <c r="H20" s="54">
        <v>1.4</v>
      </c>
    </row>
    <row r="22" spans="2:9" x14ac:dyDescent="0.25">
      <c r="B22" s="112" t="s">
        <v>87</v>
      </c>
      <c r="C22" s="112"/>
      <c r="D22" s="112"/>
      <c r="E22" s="112"/>
      <c r="F22" s="112"/>
      <c r="G22" s="112"/>
      <c r="H22" s="112"/>
    </row>
    <row r="23" spans="2:9" ht="17.25" customHeight="1" x14ac:dyDescent="0.25">
      <c r="B23" s="82"/>
      <c r="C23" s="106" t="s">
        <v>88</v>
      </c>
      <c r="D23" s="107"/>
      <c r="E23" s="108"/>
      <c r="F23" s="106" t="s">
        <v>90</v>
      </c>
      <c r="G23" s="107"/>
      <c r="H23" s="107"/>
      <c r="I23" s="53"/>
    </row>
    <row r="24" spans="2:9" ht="8.25" customHeight="1" x14ac:dyDescent="0.25">
      <c r="B24" s="83"/>
      <c r="C24" s="109"/>
      <c r="D24" s="110"/>
      <c r="E24" s="111"/>
      <c r="F24" s="109"/>
      <c r="G24" s="110"/>
      <c r="H24" s="110"/>
      <c r="I24" s="53"/>
    </row>
    <row r="25" spans="2:9" ht="13.5" customHeight="1" x14ac:dyDescent="0.25">
      <c r="B25" s="65" t="s">
        <v>69</v>
      </c>
      <c r="C25" s="84" t="s">
        <v>82</v>
      </c>
      <c r="D25" s="66" t="s">
        <v>2</v>
      </c>
      <c r="E25" s="85" t="s">
        <v>3</v>
      </c>
      <c r="F25" s="67" t="s">
        <v>66</v>
      </c>
      <c r="G25" s="66" t="s">
        <v>2</v>
      </c>
      <c r="H25" s="66" t="s">
        <v>3</v>
      </c>
      <c r="I25" s="53"/>
    </row>
    <row r="26" spans="2:9" x14ac:dyDescent="0.25">
      <c r="B26" s="72" t="s">
        <v>86</v>
      </c>
      <c r="C26" s="86">
        <f>+C8*('Q2'!$C$5/'Q2'!$D$5)</f>
        <v>8108</v>
      </c>
      <c r="D26" s="87">
        <f>+D8*('Q2'!$C$6/'Q2'!$D$6)</f>
        <v>12587.000000000002</v>
      </c>
      <c r="E26" s="87">
        <f>+E8*('Q2'!$C$7/'Q2'!$D$7)</f>
        <v>5741</v>
      </c>
      <c r="F26" s="68">
        <v>100</v>
      </c>
      <c r="G26" s="69">
        <v>100</v>
      </c>
      <c r="H26" s="69">
        <v>100</v>
      </c>
      <c r="I26" s="53"/>
    </row>
    <row r="27" spans="2:9" x14ac:dyDescent="0.25">
      <c r="B27" s="77" t="s">
        <v>70</v>
      </c>
      <c r="C27" s="88">
        <f>+C9*('Q2'!$C$5/'Q2'!$D$5)</f>
        <v>3061.4277286135693</v>
      </c>
      <c r="D27" s="73">
        <f>+D9*('Q2'!$C$6/'Q2'!$D$6)</f>
        <v>3483.8845356868765</v>
      </c>
      <c r="E27" s="73">
        <f>+E9*('Q2'!$C$7/'Q2'!$D$7)</f>
        <v>2834.8268434134216</v>
      </c>
      <c r="F27" s="70">
        <v>37.700000000000003</v>
      </c>
      <c r="G27" s="71">
        <v>27.7</v>
      </c>
      <c r="H27" s="71">
        <v>49.4</v>
      </c>
      <c r="I27" s="53"/>
    </row>
    <row r="28" spans="2:9" x14ac:dyDescent="0.25">
      <c r="B28" s="77" t="s">
        <v>71</v>
      </c>
      <c r="C28" s="88">
        <f>+C10*('Q2'!$C$5/'Q2'!$D$5)</f>
        <v>23.91740412979351</v>
      </c>
      <c r="D28" s="73">
        <f>+D10*('Q2'!$C$6/'Q2'!$D$6)</f>
        <v>46.851074443591713</v>
      </c>
      <c r="E28" s="73">
        <f>+E10*('Q2'!$C$7/'Q2'!$D$7)</f>
        <v>12.842336371168185</v>
      </c>
      <c r="F28" s="70">
        <v>0.3</v>
      </c>
      <c r="G28" s="71">
        <v>0.4</v>
      </c>
      <c r="H28" s="71">
        <v>0.2</v>
      </c>
      <c r="I28" s="53"/>
    </row>
    <row r="29" spans="2:9" x14ac:dyDescent="0.25">
      <c r="B29" s="77" t="s">
        <v>72</v>
      </c>
      <c r="C29" s="88">
        <f>+C11*('Q2'!$C$5/'Q2'!$D$5)</f>
        <v>516.61592920353985</v>
      </c>
      <c r="D29" s="73">
        <f>+D11*('Q2'!$C$6/'Q2'!$D$6)</f>
        <v>729.33115886415976</v>
      </c>
      <c r="E29" s="73">
        <f>+E11*('Q2'!$C$7/'Q2'!$D$7)</f>
        <v>404.2957746478873</v>
      </c>
      <c r="F29" s="70">
        <v>6.4</v>
      </c>
      <c r="G29" s="71">
        <v>5.8</v>
      </c>
      <c r="H29" s="71">
        <v>7</v>
      </c>
      <c r="I29" s="53"/>
    </row>
    <row r="30" spans="2:9" ht="15" customHeight="1" x14ac:dyDescent="0.25">
      <c r="B30" s="77" t="s">
        <v>73</v>
      </c>
      <c r="C30" s="88">
        <f>+C12*('Q2'!$C$5/'Q2'!$D$5)</f>
        <v>2004.2784660766963</v>
      </c>
      <c r="D30" s="73">
        <f>+D12*('Q2'!$C$6/'Q2'!$D$6)</f>
        <v>3169.4510360706067</v>
      </c>
      <c r="E30" s="73">
        <f>+E12*('Q2'!$C$7/'Q2'!$D$7)</f>
        <v>1388.8748964374481</v>
      </c>
      <c r="F30" s="70">
        <v>24.7</v>
      </c>
      <c r="G30" s="71">
        <v>25.2</v>
      </c>
      <c r="H30" s="71">
        <v>24.2</v>
      </c>
      <c r="I30" s="53"/>
    </row>
    <row r="31" spans="2:9" ht="25.5" customHeight="1" x14ac:dyDescent="0.25">
      <c r="B31" s="77" t="s">
        <v>74</v>
      </c>
      <c r="C31" s="88">
        <f>+C13*('Q2'!$C$5/'Q2'!$D$5)</f>
        <v>473.56460176991152</v>
      </c>
      <c r="D31" s="73">
        <f>+D13*('Q2'!$C$6/'Q2'!$D$6)</f>
        <v>919.63346124328484</v>
      </c>
      <c r="E31" s="73">
        <f>+E13*('Q2'!$C$7/'Q2'!$D$7)</f>
        <v>240.67489643744821</v>
      </c>
      <c r="F31" s="70">
        <v>5.9</v>
      </c>
      <c r="G31" s="71">
        <v>7.3</v>
      </c>
      <c r="H31" s="71">
        <v>4.2</v>
      </c>
      <c r="I31" s="53"/>
    </row>
    <row r="32" spans="2:9" x14ac:dyDescent="0.25">
      <c r="B32" s="79" t="s">
        <v>75</v>
      </c>
      <c r="C32" s="89">
        <f>+C14*('Q2'!$C$5/'Q2'!$D$5)</f>
        <v>138.72094395280237</v>
      </c>
      <c r="D32" s="90">
        <f>+D14*('Q2'!$C$6/'Q2'!$D$6)</f>
        <v>310.08649270913281</v>
      </c>
      <c r="E32" s="90">
        <f>+E14*('Q2'!$C$7/'Q2'!$D$7)</f>
        <v>48.039850869925431</v>
      </c>
      <c r="F32" s="80">
        <v>1.7</v>
      </c>
      <c r="G32" s="81">
        <v>2.5</v>
      </c>
      <c r="H32" s="81">
        <v>0.8</v>
      </c>
      <c r="I32" s="53"/>
    </row>
    <row r="33" spans="2:9" x14ac:dyDescent="0.25">
      <c r="B33" s="77" t="s">
        <v>76</v>
      </c>
      <c r="C33" s="88">
        <f>+C15*('Q2'!$C$5/'Q2'!$D$5)</f>
        <v>774.92389380530972</v>
      </c>
      <c r="D33" s="73">
        <f>+D15*('Q2'!$C$6/'Q2'!$D$6)</f>
        <v>1603.5625479662319</v>
      </c>
      <c r="E33" s="73">
        <f>+E15*('Q2'!$C$7/'Q2'!$D$7)</f>
        <v>335.80331400165699</v>
      </c>
      <c r="F33" s="70">
        <v>9.6</v>
      </c>
      <c r="G33" s="71">
        <v>12.7</v>
      </c>
      <c r="H33" s="71">
        <v>5.9</v>
      </c>
      <c r="I33" s="53"/>
    </row>
    <row r="34" spans="2:9" x14ac:dyDescent="0.25">
      <c r="B34" s="77" t="s">
        <v>77</v>
      </c>
      <c r="C34" s="88">
        <f>+C16*('Q2'!$C$5/'Q2'!$D$5)</f>
        <v>387.46194690265486</v>
      </c>
      <c r="D34" s="73">
        <f>+D16*('Q2'!$C$6/'Q2'!$D$6)</f>
        <v>696.00410590943977</v>
      </c>
      <c r="E34" s="73">
        <f>+E16*('Q2'!$C$7/'Q2'!$D$7)</f>
        <v>222.1248550124275</v>
      </c>
      <c r="F34" s="70">
        <v>4.8</v>
      </c>
      <c r="G34" s="71">
        <v>5.5</v>
      </c>
      <c r="H34" s="71">
        <v>3.9</v>
      </c>
      <c r="I34" s="53"/>
    </row>
    <row r="35" spans="2:9" x14ac:dyDescent="0.25">
      <c r="B35" s="77" t="s">
        <v>78</v>
      </c>
      <c r="C35" s="88">
        <f>+C17*('Q2'!$C$5/'Q2'!$D$5)</f>
        <v>100.45309734513275</v>
      </c>
      <c r="D35" s="73">
        <f>+D17*('Q2'!$C$6/'Q2'!$D$6)</f>
        <v>216.86734458940907</v>
      </c>
      <c r="E35" s="73">
        <f>+E17*('Q2'!$C$7/'Q2'!$D$7)</f>
        <v>39.953935376967685</v>
      </c>
      <c r="F35" s="70">
        <v>1.2</v>
      </c>
      <c r="G35" s="71">
        <v>1.7</v>
      </c>
      <c r="H35" s="71">
        <v>0.7</v>
      </c>
      <c r="I35" s="53"/>
    </row>
    <row r="36" spans="2:9" x14ac:dyDescent="0.25">
      <c r="B36" s="79" t="s">
        <v>79</v>
      </c>
      <c r="C36" s="89">
        <f>+C18*('Q2'!$C$5/'Q2'!$D$5)</f>
        <v>196.1227138643068</v>
      </c>
      <c r="D36" s="90">
        <f>+D18*('Q2'!$C$6/'Q2'!$D$6)</f>
        <v>468.99374520337682</v>
      </c>
      <c r="E36" s="90">
        <f>+E18*('Q2'!$C$7/'Q2'!$D$7)</f>
        <v>50.893703396851691</v>
      </c>
      <c r="F36" s="80">
        <v>2.4</v>
      </c>
      <c r="G36" s="81">
        <v>3.7</v>
      </c>
      <c r="H36" s="81">
        <v>0.9</v>
      </c>
      <c r="I36" s="53"/>
    </row>
    <row r="37" spans="2:9" x14ac:dyDescent="0.25">
      <c r="B37" s="77" t="s">
        <v>80</v>
      </c>
      <c r="C37" s="88">
        <f>+C19*('Q2'!$C$5/'Q2'!$D$5)</f>
        <v>210.4731563421829</v>
      </c>
      <c r="D37" s="73">
        <f>+D19*('Q2'!$C$6/'Q2'!$D$6)</f>
        <v>448.2247122026094</v>
      </c>
      <c r="E37" s="73">
        <f>+E19*('Q2'!$C$7/'Q2'!$D$7)</f>
        <v>81.334797017398515</v>
      </c>
      <c r="F37" s="70">
        <v>2.6</v>
      </c>
      <c r="G37" s="71">
        <v>3.6</v>
      </c>
      <c r="H37" s="71">
        <v>1.4</v>
      </c>
      <c r="I37" s="53"/>
    </row>
    <row r="38" spans="2:9" x14ac:dyDescent="0.25">
      <c r="B38" s="78" t="s">
        <v>81</v>
      </c>
      <c r="C38" s="91">
        <f>+C20*('Q2'!$C$5/'Q2'!$D$5)</f>
        <v>220.04011799410031</v>
      </c>
      <c r="D38" s="74">
        <f>+D20*('Q2'!$C$6/'Q2'!$D$6)</f>
        <v>492.17778204144292</v>
      </c>
      <c r="E38" s="74">
        <f>+E20*('Q2'!$C$7/'Q2'!$D$7)</f>
        <v>78.956586578293297</v>
      </c>
      <c r="F38" s="75">
        <v>2.7</v>
      </c>
      <c r="G38" s="76">
        <v>3.9</v>
      </c>
      <c r="H38" s="76">
        <v>1.4</v>
      </c>
    </row>
    <row r="39" spans="2:9" x14ac:dyDescent="0.25">
      <c r="B39" s="93" t="s">
        <v>89</v>
      </c>
      <c r="C39" s="94"/>
      <c r="D39" s="94"/>
      <c r="E39" s="94"/>
      <c r="F39" s="94"/>
      <c r="G39" s="94"/>
      <c r="H39" s="94"/>
      <c r="I39" s="94"/>
    </row>
    <row r="42" spans="2:9" x14ac:dyDescent="0.25">
      <c r="C42" s="36">
        <f>+C32*12</f>
        <v>1664.6513274336285</v>
      </c>
      <c r="D42" s="36">
        <f t="shared" ref="D42:E42" si="0">+D32*12</f>
        <v>3721.0379125095938</v>
      </c>
      <c r="E42" s="36">
        <f t="shared" si="0"/>
        <v>576.47821043910517</v>
      </c>
    </row>
    <row r="43" spans="2:9" x14ac:dyDescent="0.25">
      <c r="C43" s="36">
        <f>+C36*12</f>
        <v>2353.4725663716818</v>
      </c>
      <c r="D43" s="36">
        <f t="shared" ref="D43:E43" si="1">+D36*12</f>
        <v>5627.9249424405216</v>
      </c>
      <c r="E43" s="36">
        <f t="shared" si="1"/>
        <v>610.7244407622203</v>
      </c>
    </row>
    <row r="44" spans="2:9" x14ac:dyDescent="0.25">
      <c r="C44" s="36">
        <f>+C43+C42</f>
        <v>4018.1238938053102</v>
      </c>
      <c r="D44" s="36">
        <f t="shared" ref="D44:E44" si="2">+D43+D42</f>
        <v>9348.9628549501158</v>
      </c>
      <c r="E44" s="36">
        <f t="shared" si="2"/>
        <v>1187.2026512013254</v>
      </c>
    </row>
    <row r="46" spans="2:9" x14ac:dyDescent="0.25">
      <c r="E46" s="92">
        <f>+D44/E44</f>
        <v>7.8747826628334598</v>
      </c>
    </row>
  </sheetData>
  <mergeCells count="7">
    <mergeCell ref="C4:H4"/>
    <mergeCell ref="C23:E24"/>
    <mergeCell ref="F23:H24"/>
    <mergeCell ref="B22:H22"/>
    <mergeCell ref="B4:B7"/>
    <mergeCell ref="C5:E6"/>
    <mergeCell ref="F5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A1970-E691-40F4-BDF4-3B0A7D3FF87A}">
  <dimension ref="B3:J34"/>
  <sheetViews>
    <sheetView topLeftCell="B1" workbookViewId="0">
      <selection activeCell="T35" sqref="T35"/>
    </sheetView>
  </sheetViews>
  <sheetFormatPr defaultRowHeight="15" x14ac:dyDescent="0.25"/>
  <cols>
    <col min="3" max="3" width="15.7109375" bestFit="1" customWidth="1"/>
    <col min="4" max="4" width="17.7109375" customWidth="1"/>
    <col min="5" max="5" width="12.42578125" customWidth="1"/>
    <col min="6" max="6" width="17" customWidth="1"/>
    <col min="7" max="7" width="11.42578125" bestFit="1" customWidth="1"/>
    <col min="8" max="8" width="10" bestFit="1" customWidth="1"/>
  </cols>
  <sheetData>
    <row r="3" spans="2:8" x14ac:dyDescent="0.25">
      <c r="B3" t="s">
        <v>91</v>
      </c>
      <c r="E3" s="95">
        <v>0.86599999999999999</v>
      </c>
      <c r="F3" s="95">
        <v>0.83799999999999997</v>
      </c>
      <c r="G3" s="95">
        <v>5.8000000000000003E-2</v>
      </c>
      <c r="H3" s="95">
        <v>0.104</v>
      </c>
    </row>
    <row r="4" spans="2:8" x14ac:dyDescent="0.25">
      <c r="B4" t="s">
        <v>95</v>
      </c>
      <c r="C4" t="s">
        <v>92</v>
      </c>
      <c r="D4" t="s">
        <v>93</v>
      </c>
      <c r="E4" t="s">
        <v>98</v>
      </c>
      <c r="F4" t="s">
        <v>94</v>
      </c>
      <c r="G4" t="s">
        <v>96</v>
      </c>
      <c r="H4" t="s">
        <v>97</v>
      </c>
    </row>
    <row r="5" spans="2:8" x14ac:dyDescent="0.25">
      <c r="B5">
        <v>2022</v>
      </c>
      <c r="C5" s="36">
        <v>31616078</v>
      </c>
      <c r="D5" s="36">
        <v>17404346</v>
      </c>
      <c r="E5" s="36">
        <f>+D5*$E$3</f>
        <v>15072163.636</v>
      </c>
      <c r="F5" s="36">
        <f>+E5*$F$3</f>
        <v>12630473.126968</v>
      </c>
      <c r="G5" s="36">
        <f>+F5*$G$3</f>
        <v>732567.44136414409</v>
      </c>
      <c r="H5" s="36">
        <f>+G5*$H$3</f>
        <v>76187.013901870989</v>
      </c>
    </row>
    <row r="6" spans="2:8" x14ac:dyDescent="0.25">
      <c r="B6">
        <v>2023</v>
      </c>
      <c r="C6" s="36">
        <v>32419747</v>
      </c>
      <c r="D6" s="36">
        <v>18029815</v>
      </c>
      <c r="E6" s="36">
        <f t="shared" ref="E6:E25" si="0">+D6*$E$3</f>
        <v>15613819.789999999</v>
      </c>
      <c r="F6" s="36">
        <f t="shared" ref="F6:F25" si="1">+E6*$F$3</f>
        <v>13084380.984019998</v>
      </c>
      <c r="G6" s="36">
        <f t="shared" ref="G6:G25" si="2">+F6*$G$3</f>
        <v>758894.09707316</v>
      </c>
      <c r="H6" s="36">
        <f t="shared" ref="H6:H25" si="3">+G6*$H$3</f>
        <v>78924.986095608634</v>
      </c>
    </row>
    <row r="7" spans="2:8" x14ac:dyDescent="0.25">
      <c r="B7">
        <v>2024</v>
      </c>
      <c r="C7" s="36">
        <v>33244414</v>
      </c>
      <c r="D7" s="36">
        <v>18684532</v>
      </c>
      <c r="E7" s="36">
        <f t="shared" si="0"/>
        <v>16180804.711999999</v>
      </c>
      <c r="F7" s="36">
        <f t="shared" si="1"/>
        <v>13559514.348655999</v>
      </c>
      <c r="G7" s="36">
        <f t="shared" si="2"/>
        <v>786451.83222204796</v>
      </c>
      <c r="H7" s="36">
        <f t="shared" si="3"/>
        <v>81790.990551092982</v>
      </c>
    </row>
    <row r="8" spans="2:8" x14ac:dyDescent="0.25">
      <c r="B8">
        <v>2025</v>
      </c>
      <c r="C8" s="36">
        <v>34090466</v>
      </c>
      <c r="D8" s="36">
        <v>19365190</v>
      </c>
      <c r="E8" s="36">
        <f t="shared" si="0"/>
        <v>16770254.539999999</v>
      </c>
      <c r="F8" s="36">
        <f t="shared" si="1"/>
        <v>14053473.304519998</v>
      </c>
      <c r="G8" s="36">
        <f t="shared" si="2"/>
        <v>815101.45166215987</v>
      </c>
      <c r="H8" s="36">
        <f t="shared" si="3"/>
        <v>84770.550972864628</v>
      </c>
    </row>
    <row r="9" spans="2:8" x14ac:dyDescent="0.25">
      <c r="B9">
        <v>2026</v>
      </c>
      <c r="C9" s="36">
        <v>34958973</v>
      </c>
      <c r="D9" s="36">
        <v>20076065</v>
      </c>
      <c r="E9" s="36">
        <f t="shared" si="0"/>
        <v>17385872.289999999</v>
      </c>
      <c r="F9" s="36">
        <f t="shared" si="1"/>
        <v>14569360.97902</v>
      </c>
      <c r="G9" s="36">
        <f t="shared" si="2"/>
        <v>845022.93678315997</v>
      </c>
      <c r="H9" s="36">
        <f t="shared" si="3"/>
        <v>87882.385425448636</v>
      </c>
    </row>
    <row r="10" spans="2:8" x14ac:dyDescent="0.25">
      <c r="B10">
        <v>2027</v>
      </c>
      <c r="C10" s="36">
        <v>35851729</v>
      </c>
      <c r="D10" s="36">
        <v>20821373</v>
      </c>
      <c r="E10" s="36">
        <f t="shared" si="0"/>
        <v>18031309.017999999</v>
      </c>
      <c r="F10" s="36">
        <f t="shared" si="1"/>
        <v>15110236.957083998</v>
      </c>
      <c r="G10" s="36">
        <f t="shared" si="2"/>
        <v>876393.74351087189</v>
      </c>
      <c r="H10" s="36">
        <f t="shared" si="3"/>
        <v>91144.94932513067</v>
      </c>
    </row>
    <row r="11" spans="2:8" x14ac:dyDescent="0.25">
      <c r="B11">
        <v>2028</v>
      </c>
      <c r="C11" s="36">
        <v>36770788</v>
      </c>
      <c r="D11" s="36">
        <v>21595580</v>
      </c>
      <c r="E11" s="36">
        <f t="shared" si="0"/>
        <v>18701772.280000001</v>
      </c>
      <c r="F11" s="36">
        <f t="shared" si="1"/>
        <v>15672085.170640001</v>
      </c>
      <c r="G11" s="36">
        <f t="shared" si="2"/>
        <v>908980.93989712012</v>
      </c>
      <c r="H11" s="36">
        <f t="shared" si="3"/>
        <v>94534.017749300489</v>
      </c>
    </row>
    <row r="12" spans="2:8" x14ac:dyDescent="0.25">
      <c r="B12">
        <v>2029</v>
      </c>
      <c r="C12" s="36">
        <v>37717051</v>
      </c>
      <c r="D12" s="36">
        <v>22378284</v>
      </c>
      <c r="E12" s="36">
        <f t="shared" si="0"/>
        <v>19379593.943999998</v>
      </c>
      <c r="F12" s="36">
        <f t="shared" si="1"/>
        <v>16240099.725071998</v>
      </c>
      <c r="G12" s="36">
        <f t="shared" si="2"/>
        <v>941925.78405417595</v>
      </c>
      <c r="H12" s="36">
        <f t="shared" si="3"/>
        <v>97960.281541634293</v>
      </c>
    </row>
    <row r="13" spans="2:8" x14ac:dyDescent="0.25">
      <c r="B13">
        <v>2030</v>
      </c>
      <c r="C13" s="36">
        <v>38689102</v>
      </c>
      <c r="D13" s="36">
        <v>23127956</v>
      </c>
      <c r="E13" s="36">
        <f t="shared" si="0"/>
        <v>20028809.896000002</v>
      </c>
      <c r="F13" s="36">
        <f t="shared" si="1"/>
        <v>16784142.692848001</v>
      </c>
      <c r="G13" s="36">
        <f t="shared" si="2"/>
        <v>973480.27618518414</v>
      </c>
      <c r="H13" s="36">
        <f t="shared" si="3"/>
        <v>101241.94872325915</v>
      </c>
    </row>
    <row r="14" spans="2:8" x14ac:dyDescent="0.25">
      <c r="B14">
        <v>2031</v>
      </c>
      <c r="C14" s="36">
        <v>39682575</v>
      </c>
      <c r="D14" s="36">
        <v>23770901</v>
      </c>
      <c r="E14" s="36">
        <f t="shared" si="0"/>
        <v>20585600.265999999</v>
      </c>
      <c r="F14" s="36">
        <f t="shared" si="1"/>
        <v>17250733.022907998</v>
      </c>
      <c r="G14" s="36">
        <f t="shared" si="2"/>
        <v>1000542.515328664</v>
      </c>
      <c r="H14" s="36">
        <f t="shared" si="3"/>
        <v>104056.42159418105</v>
      </c>
    </row>
    <row r="15" spans="2:8" x14ac:dyDescent="0.25">
      <c r="B15">
        <v>2032</v>
      </c>
      <c r="C15" s="36">
        <v>40687958</v>
      </c>
      <c r="D15" s="36">
        <v>24166365</v>
      </c>
      <c r="E15" s="36">
        <f t="shared" si="0"/>
        <v>20928072.09</v>
      </c>
      <c r="F15" s="36">
        <f t="shared" si="1"/>
        <v>17537724.411419999</v>
      </c>
      <c r="G15" s="36">
        <f t="shared" si="2"/>
        <v>1017188.01586236</v>
      </c>
      <c r="H15" s="36">
        <f t="shared" si="3"/>
        <v>105787.55364968543</v>
      </c>
    </row>
    <row r="16" spans="2:8" x14ac:dyDescent="0.25">
      <c r="B16">
        <v>2033</v>
      </c>
      <c r="C16" s="36">
        <v>41705017</v>
      </c>
      <c r="D16" s="36">
        <v>24837936</v>
      </c>
      <c r="E16" s="36">
        <f t="shared" si="0"/>
        <v>21509652.576000001</v>
      </c>
      <c r="F16" s="36">
        <f t="shared" si="1"/>
        <v>18025088.858688001</v>
      </c>
      <c r="G16" s="36">
        <f t="shared" si="2"/>
        <v>1045455.1538039041</v>
      </c>
      <c r="H16" s="36">
        <f t="shared" si="3"/>
        <v>108727.33599560602</v>
      </c>
    </row>
    <row r="17" spans="2:8" x14ac:dyDescent="0.25">
      <c r="B17">
        <v>2034</v>
      </c>
      <c r="C17" s="36">
        <v>42739242</v>
      </c>
      <c r="D17" s="36">
        <v>25518438</v>
      </c>
      <c r="E17" s="36">
        <f t="shared" si="0"/>
        <v>22098967.307999998</v>
      </c>
      <c r="F17" s="36">
        <f t="shared" si="1"/>
        <v>18518934.604103997</v>
      </c>
      <c r="G17" s="36">
        <f t="shared" si="2"/>
        <v>1074098.2070380319</v>
      </c>
      <c r="H17" s="36">
        <f t="shared" si="3"/>
        <v>111706.21353195531</v>
      </c>
    </row>
    <row r="18" spans="2:8" x14ac:dyDescent="0.25">
      <c r="B18">
        <v>2035</v>
      </c>
      <c r="C18" s="36">
        <v>43788492</v>
      </c>
      <c r="D18" s="36">
        <v>26214638</v>
      </c>
      <c r="E18" s="36">
        <f t="shared" si="0"/>
        <v>22701876.508000001</v>
      </c>
      <c r="F18" s="36">
        <f t="shared" si="1"/>
        <v>19024172.513704002</v>
      </c>
      <c r="G18" s="36">
        <f t="shared" si="2"/>
        <v>1103402.0057948323</v>
      </c>
      <c r="H18" s="36">
        <f t="shared" si="3"/>
        <v>114753.80860266255</v>
      </c>
    </row>
    <row r="19" spans="2:8" x14ac:dyDescent="0.25">
      <c r="B19">
        <v>2036</v>
      </c>
      <c r="C19" s="36">
        <v>44848365</v>
      </c>
      <c r="D19" s="36">
        <v>26926733</v>
      </c>
      <c r="E19" s="36">
        <f t="shared" si="0"/>
        <v>23318550.778000001</v>
      </c>
      <c r="F19" s="36">
        <f t="shared" si="1"/>
        <v>19540945.551964</v>
      </c>
      <c r="G19" s="36">
        <f t="shared" si="2"/>
        <v>1133374.842013912</v>
      </c>
      <c r="H19" s="36">
        <f t="shared" si="3"/>
        <v>117870.98356944685</v>
      </c>
    </row>
    <row r="20" spans="2:8" x14ac:dyDescent="0.25">
      <c r="B20">
        <v>2037</v>
      </c>
      <c r="C20" s="36">
        <v>45910070</v>
      </c>
      <c r="D20" s="36">
        <v>27655901</v>
      </c>
      <c r="E20" s="36">
        <f t="shared" si="0"/>
        <v>23950010.265999999</v>
      </c>
      <c r="F20" s="36">
        <f t="shared" si="1"/>
        <v>20070108.602907997</v>
      </c>
      <c r="G20" s="36">
        <f t="shared" si="2"/>
        <v>1164066.2989686639</v>
      </c>
      <c r="H20" s="36">
        <f t="shared" si="3"/>
        <v>121062.89509274103</v>
      </c>
    </row>
    <row r="21" spans="2:8" x14ac:dyDescent="0.25">
      <c r="B21">
        <v>2038</v>
      </c>
      <c r="C21" s="36">
        <v>46972311</v>
      </c>
      <c r="D21" s="36">
        <v>28403358</v>
      </c>
      <c r="E21" s="36">
        <f t="shared" si="0"/>
        <v>24597308.028000001</v>
      </c>
      <c r="F21" s="36">
        <f t="shared" si="1"/>
        <v>20612544.127464</v>
      </c>
      <c r="G21" s="36">
        <f t="shared" si="2"/>
        <v>1195527.5593929121</v>
      </c>
      <c r="H21" s="36">
        <f t="shared" si="3"/>
        <v>124334.86617686285</v>
      </c>
    </row>
    <row r="22" spans="2:8" x14ac:dyDescent="0.25">
      <c r="B22">
        <v>2039</v>
      </c>
      <c r="C22" s="36">
        <v>48039080</v>
      </c>
      <c r="D22" s="36">
        <v>29169543</v>
      </c>
      <c r="E22" s="36">
        <f t="shared" si="0"/>
        <v>25260824.237999998</v>
      </c>
      <c r="F22" s="36">
        <f t="shared" si="1"/>
        <v>21168570.711443998</v>
      </c>
      <c r="G22" s="36">
        <f t="shared" si="2"/>
        <v>1227777.101263752</v>
      </c>
      <c r="H22" s="36">
        <f t="shared" si="3"/>
        <v>127688.8185314302</v>
      </c>
    </row>
    <row r="23" spans="2:8" x14ac:dyDescent="0.25">
      <c r="B23">
        <v>2040</v>
      </c>
      <c r="C23" s="36">
        <v>49109658</v>
      </c>
      <c r="D23" s="36">
        <v>29954982</v>
      </c>
      <c r="E23" s="36">
        <f t="shared" si="0"/>
        <v>25941014.412</v>
      </c>
      <c r="F23" s="36">
        <f t="shared" si="1"/>
        <v>21738570.077255998</v>
      </c>
      <c r="G23" s="36">
        <f t="shared" si="2"/>
        <v>1260837.0644808479</v>
      </c>
      <c r="H23" s="36">
        <f t="shared" si="3"/>
        <v>131127.05470600817</v>
      </c>
    </row>
    <row r="24" spans="2:8" x14ac:dyDescent="0.25">
      <c r="B24">
        <v>2041</v>
      </c>
      <c r="C24" s="36">
        <v>50183850</v>
      </c>
      <c r="D24" s="36">
        <v>30760888</v>
      </c>
      <c r="E24" s="36">
        <f t="shared" si="0"/>
        <v>26638929.008000001</v>
      </c>
      <c r="F24" s="36">
        <f t="shared" si="1"/>
        <v>22323422.508703999</v>
      </c>
      <c r="G24" s="36">
        <f t="shared" si="2"/>
        <v>1294758.5055048319</v>
      </c>
      <c r="H24" s="36">
        <f t="shared" si="3"/>
        <v>134654.88457250252</v>
      </c>
    </row>
    <row r="25" spans="2:8" x14ac:dyDescent="0.25">
      <c r="B25">
        <v>2042</v>
      </c>
      <c r="C25" s="36">
        <v>51262186</v>
      </c>
      <c r="D25" s="36">
        <v>31589464</v>
      </c>
      <c r="E25" s="36">
        <f t="shared" si="0"/>
        <v>27356475.824000001</v>
      </c>
      <c r="F25" s="36">
        <f t="shared" si="1"/>
        <v>22924726.740511999</v>
      </c>
      <c r="G25" s="36">
        <f t="shared" si="2"/>
        <v>1329634.1509496961</v>
      </c>
      <c r="H25" s="36">
        <f t="shared" si="3"/>
        <v>138281.95169876839</v>
      </c>
    </row>
    <row r="34" spans="10:10" x14ac:dyDescent="0.25">
      <c r="J34" s="124" t="s">
        <v>101</v>
      </c>
    </row>
  </sheetData>
  <hyperlinks>
    <hyperlink ref="J34" location="_ftnref1" display="_ftnref1" xr:uid="{7DE8839C-2BBD-470A-83DA-F0BEE41CD325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39150-C522-4CB0-8BA9-7EBC6CE6199E}">
  <dimension ref="B3:F109"/>
  <sheetViews>
    <sheetView topLeftCell="A106" workbookViewId="0">
      <selection activeCell="T35" sqref="T35"/>
    </sheetView>
  </sheetViews>
  <sheetFormatPr defaultRowHeight="15" x14ac:dyDescent="0.25"/>
  <cols>
    <col min="2" max="2" width="51.28515625" bestFit="1" customWidth="1"/>
    <col min="3" max="3" width="14.42578125" bestFit="1" customWidth="1"/>
    <col min="6" max="6" width="16.42578125" customWidth="1"/>
  </cols>
  <sheetData>
    <row r="3" spans="2:5" x14ac:dyDescent="0.25">
      <c r="B3" s="121" t="s">
        <v>34</v>
      </c>
      <c r="C3" s="121"/>
    </row>
    <row r="4" spans="2:5" x14ac:dyDescent="0.25">
      <c r="B4" t="s">
        <v>26</v>
      </c>
      <c r="C4" t="s">
        <v>35</v>
      </c>
    </row>
    <row r="5" spans="2:5" x14ac:dyDescent="0.25">
      <c r="B5" t="s">
        <v>27</v>
      </c>
      <c r="C5" s="26">
        <v>0.43</v>
      </c>
      <c r="E5">
        <v>100</v>
      </c>
    </row>
    <row r="6" spans="2:5" x14ac:dyDescent="0.25">
      <c r="B6" t="s">
        <v>28</v>
      </c>
      <c r="C6" s="26">
        <v>0.36</v>
      </c>
    </row>
    <row r="7" spans="2:5" x14ac:dyDescent="0.25">
      <c r="B7" t="s">
        <v>29</v>
      </c>
      <c r="C7" s="26">
        <v>0.36</v>
      </c>
    </row>
    <row r="8" spans="2:5" x14ac:dyDescent="0.25">
      <c r="B8" t="s">
        <v>31</v>
      </c>
      <c r="C8" s="26">
        <v>0.3</v>
      </c>
    </row>
    <row r="9" spans="2:5" x14ac:dyDescent="0.25">
      <c r="B9" t="s">
        <v>30</v>
      </c>
      <c r="C9" s="26">
        <v>0.27999999999999997</v>
      </c>
    </row>
    <row r="10" spans="2:5" x14ac:dyDescent="0.25">
      <c r="B10" t="s">
        <v>32</v>
      </c>
      <c r="C10" s="26">
        <v>0.15</v>
      </c>
    </row>
    <row r="11" spans="2:5" x14ac:dyDescent="0.25">
      <c r="B11" t="s">
        <v>33</v>
      </c>
      <c r="C11" s="26">
        <v>0.13</v>
      </c>
    </row>
    <row r="12" spans="2:5" x14ac:dyDescent="0.25">
      <c r="C12" s="25"/>
    </row>
    <row r="33" spans="2:3" x14ac:dyDescent="0.25">
      <c r="B33" t="s">
        <v>36</v>
      </c>
      <c r="C33" t="s">
        <v>35</v>
      </c>
    </row>
    <row r="34" spans="2:3" x14ac:dyDescent="0.25">
      <c r="B34" t="s">
        <v>37</v>
      </c>
      <c r="C34" s="26">
        <v>0.64</v>
      </c>
    </row>
    <row r="35" spans="2:3" x14ac:dyDescent="0.25">
      <c r="B35" t="s">
        <v>38</v>
      </c>
      <c r="C35" s="26">
        <v>0.18</v>
      </c>
    </row>
    <row r="36" spans="2:3" x14ac:dyDescent="0.25">
      <c r="B36" t="s">
        <v>39</v>
      </c>
      <c r="C36" s="26">
        <v>0.16</v>
      </c>
    </row>
    <row r="37" spans="2:3" x14ac:dyDescent="0.25">
      <c r="B37" t="s">
        <v>40</v>
      </c>
      <c r="C37" s="26">
        <v>0.15</v>
      </c>
    </row>
    <row r="38" spans="2:3" x14ac:dyDescent="0.25">
      <c r="B38" t="s">
        <v>41</v>
      </c>
      <c r="C38" s="26">
        <v>7.0000000000000007E-2</v>
      </c>
    </row>
    <row r="39" spans="2:3" x14ac:dyDescent="0.25">
      <c r="B39" t="s">
        <v>42</v>
      </c>
      <c r="C39" s="26">
        <v>0.04</v>
      </c>
    </row>
    <row r="58" spans="2:4" x14ac:dyDescent="0.25">
      <c r="B58" t="s">
        <v>43</v>
      </c>
      <c r="C58">
        <v>2014</v>
      </c>
      <c r="D58">
        <v>2019</v>
      </c>
    </row>
    <row r="59" spans="2:4" x14ac:dyDescent="0.25">
      <c r="B59" t="s">
        <v>44</v>
      </c>
      <c r="C59" s="26">
        <v>0.08</v>
      </c>
      <c r="D59" s="26">
        <v>0.17</v>
      </c>
    </row>
    <row r="60" spans="2:4" x14ac:dyDescent="0.25">
      <c r="B60" s="27" t="s">
        <v>46</v>
      </c>
      <c r="C60" s="26">
        <v>0.05</v>
      </c>
      <c r="D60" s="26">
        <v>0.11</v>
      </c>
    </row>
    <row r="61" spans="2:4" x14ac:dyDescent="0.25">
      <c r="B61" s="27" t="s">
        <v>47</v>
      </c>
      <c r="C61" s="26">
        <v>0.03</v>
      </c>
      <c r="D61" s="26">
        <v>0.08</v>
      </c>
    </row>
    <row r="62" spans="2:4" x14ac:dyDescent="0.25">
      <c r="B62" t="s">
        <v>45</v>
      </c>
      <c r="C62" s="26">
        <v>0.92</v>
      </c>
      <c r="D62" s="26">
        <v>0.83</v>
      </c>
    </row>
    <row r="65" spans="2:6" x14ac:dyDescent="0.25">
      <c r="C65" s="121" t="s">
        <v>104</v>
      </c>
      <c r="D65" s="121"/>
      <c r="E65" s="121"/>
      <c r="F65" s="28" t="s">
        <v>105</v>
      </c>
    </row>
    <row r="66" spans="2:6" x14ac:dyDescent="0.25">
      <c r="B66" t="s">
        <v>43</v>
      </c>
      <c r="C66" t="s">
        <v>48</v>
      </c>
      <c r="D66" s="27" t="s">
        <v>46</v>
      </c>
      <c r="E66" s="27" t="s">
        <v>47</v>
      </c>
    </row>
    <row r="67" spans="2:6" x14ac:dyDescent="0.25">
      <c r="B67">
        <v>2014</v>
      </c>
      <c r="C67" s="26">
        <v>0.08</v>
      </c>
      <c r="D67" s="26">
        <v>0.05</v>
      </c>
      <c r="E67" s="26">
        <v>0.03</v>
      </c>
      <c r="F67" s="26">
        <v>0.92</v>
      </c>
    </row>
    <row r="68" spans="2:6" x14ac:dyDescent="0.25">
      <c r="B68">
        <v>2019</v>
      </c>
      <c r="C68" s="26">
        <v>0.17</v>
      </c>
      <c r="D68" s="26">
        <v>0.11</v>
      </c>
      <c r="E68" s="26">
        <v>0.06</v>
      </c>
      <c r="F68" s="26">
        <v>0.83</v>
      </c>
    </row>
    <row r="92" spans="2:5" x14ac:dyDescent="0.25">
      <c r="C92" s="28"/>
      <c r="D92" s="28"/>
      <c r="E92" s="28"/>
    </row>
    <row r="93" spans="2:5" x14ac:dyDescent="0.25">
      <c r="B93" s="122" t="s">
        <v>49</v>
      </c>
      <c r="C93" s="121" t="s">
        <v>55</v>
      </c>
      <c r="D93" s="121"/>
      <c r="E93" s="121"/>
    </row>
    <row r="94" spans="2:5" x14ac:dyDescent="0.25">
      <c r="B94" s="123"/>
      <c r="C94" s="26" t="s">
        <v>52</v>
      </c>
      <c r="D94" s="26" t="s">
        <v>53</v>
      </c>
      <c r="E94" s="26" t="s">
        <v>54</v>
      </c>
    </row>
    <row r="95" spans="2:5" x14ac:dyDescent="0.25">
      <c r="B95" s="3" t="s">
        <v>0</v>
      </c>
      <c r="C95" s="29">
        <v>0.11</v>
      </c>
      <c r="D95" s="30">
        <v>0.06</v>
      </c>
      <c r="E95" s="30">
        <v>0.83</v>
      </c>
    </row>
    <row r="96" spans="2:5" x14ac:dyDescent="0.25">
      <c r="B96" s="2" t="s">
        <v>50</v>
      </c>
      <c r="C96" s="31">
        <v>0.13</v>
      </c>
      <c r="D96" s="32">
        <v>7.0000000000000007E-2</v>
      </c>
      <c r="E96" s="32">
        <f>1-(C96+D96)</f>
        <v>0.8</v>
      </c>
    </row>
    <row r="97" spans="2:5" x14ac:dyDescent="0.25">
      <c r="B97" s="4" t="s">
        <v>51</v>
      </c>
      <c r="C97" s="33">
        <v>0.09</v>
      </c>
      <c r="D97" s="34">
        <v>0.05</v>
      </c>
      <c r="E97" s="32">
        <f>1-(C97+D97)</f>
        <v>0.86</v>
      </c>
    </row>
    <row r="98" spans="2:5" x14ac:dyDescent="0.25">
      <c r="B98" s="1" t="s">
        <v>4</v>
      </c>
      <c r="C98" s="31"/>
      <c r="D98" s="32"/>
      <c r="E98" s="32"/>
    </row>
    <row r="99" spans="2:5" x14ac:dyDescent="0.25">
      <c r="B99" s="2" t="s">
        <v>5</v>
      </c>
      <c r="C99" s="31">
        <v>0.08</v>
      </c>
      <c r="D99" s="32">
        <v>0.09</v>
      </c>
      <c r="E99" s="32">
        <f>1-(C99+D99)</f>
        <v>0.83000000000000007</v>
      </c>
    </row>
    <row r="100" spans="2:5" x14ac:dyDescent="0.25">
      <c r="B100" s="2" t="s">
        <v>6</v>
      </c>
      <c r="C100" s="31">
        <v>0.13</v>
      </c>
      <c r="D100" s="32">
        <v>0.04</v>
      </c>
      <c r="E100" s="32">
        <f t="shared" ref="E100:E109" si="0">1-(C100+D100)</f>
        <v>0.83</v>
      </c>
    </row>
    <row r="101" spans="2:5" x14ac:dyDescent="0.25">
      <c r="B101" s="2" t="s">
        <v>7</v>
      </c>
      <c r="C101" s="31">
        <v>0.13</v>
      </c>
      <c r="D101" s="32">
        <v>0.09</v>
      </c>
      <c r="E101" s="32">
        <f t="shared" si="0"/>
        <v>0.78</v>
      </c>
    </row>
    <row r="102" spans="2:5" x14ac:dyDescent="0.25">
      <c r="B102" s="2" t="s">
        <v>8</v>
      </c>
      <c r="C102" s="31">
        <v>0.11</v>
      </c>
      <c r="D102" s="32">
        <v>0.08</v>
      </c>
      <c r="E102" s="32">
        <f t="shared" si="0"/>
        <v>0.81</v>
      </c>
    </row>
    <row r="103" spans="2:5" x14ac:dyDescent="0.25">
      <c r="B103" s="2" t="s">
        <v>9</v>
      </c>
      <c r="C103" s="31">
        <v>7.0000000000000007E-2</v>
      </c>
      <c r="D103" s="32">
        <v>0.02</v>
      </c>
      <c r="E103" s="32">
        <f t="shared" si="0"/>
        <v>0.91</v>
      </c>
    </row>
    <row r="104" spans="2:5" x14ac:dyDescent="0.25">
      <c r="B104" s="2" t="s">
        <v>10</v>
      </c>
      <c r="C104" s="31">
        <v>0.09</v>
      </c>
      <c r="D104" s="32">
        <v>0.03</v>
      </c>
      <c r="E104" s="32">
        <f t="shared" si="0"/>
        <v>0.88</v>
      </c>
    </row>
    <row r="105" spans="2:5" x14ac:dyDescent="0.25">
      <c r="B105" s="2" t="s">
        <v>11</v>
      </c>
      <c r="C105" s="31">
        <v>7.0000000000000007E-2</v>
      </c>
      <c r="D105" s="32">
        <v>0.04</v>
      </c>
      <c r="E105" s="32">
        <f t="shared" si="0"/>
        <v>0.89</v>
      </c>
    </row>
    <row r="106" spans="2:5" x14ac:dyDescent="0.25">
      <c r="B106" s="2" t="s">
        <v>12</v>
      </c>
      <c r="C106" s="31">
        <v>0.1</v>
      </c>
      <c r="D106" s="32">
        <v>0.08</v>
      </c>
      <c r="E106" s="32">
        <f t="shared" si="0"/>
        <v>0.82000000000000006</v>
      </c>
    </row>
    <row r="107" spans="2:5" x14ac:dyDescent="0.25">
      <c r="B107" s="2" t="s">
        <v>13</v>
      </c>
      <c r="C107" s="31">
        <v>0.08</v>
      </c>
      <c r="D107" s="32">
        <v>0.02</v>
      </c>
      <c r="E107" s="32">
        <f t="shared" si="0"/>
        <v>0.9</v>
      </c>
    </row>
    <row r="108" spans="2:5" x14ac:dyDescent="0.25">
      <c r="B108" s="2" t="s">
        <v>14</v>
      </c>
      <c r="C108" s="31">
        <v>0.11</v>
      </c>
      <c r="D108" s="32">
        <v>0.05</v>
      </c>
      <c r="E108" s="32">
        <f t="shared" si="0"/>
        <v>0.84</v>
      </c>
    </row>
    <row r="109" spans="2:5" x14ac:dyDescent="0.25">
      <c r="B109" s="4" t="s">
        <v>15</v>
      </c>
      <c r="C109" s="33">
        <v>0.19</v>
      </c>
      <c r="D109" s="34">
        <v>0.03</v>
      </c>
      <c r="E109" s="32">
        <f t="shared" si="0"/>
        <v>0.78</v>
      </c>
    </row>
  </sheetData>
  <sortState ref="B4:C11">
    <sortCondition descending="1" ref="C12"/>
  </sortState>
  <mergeCells count="4">
    <mergeCell ref="B3:C3"/>
    <mergeCell ref="C65:E65"/>
    <mergeCell ref="C93:E93"/>
    <mergeCell ref="B93:B9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6F9B4-AA83-49B7-AD30-A8076A80ABD7}">
  <dimension ref="E13:AC45"/>
  <sheetViews>
    <sheetView workbookViewId="0">
      <selection activeCell="T35" sqref="T35"/>
    </sheetView>
  </sheetViews>
  <sheetFormatPr defaultRowHeight="15" x14ac:dyDescent="0.25"/>
  <cols>
    <col min="5" max="5" width="12.7109375" bestFit="1" customWidth="1"/>
    <col min="14" max="14" width="17.85546875" bestFit="1" customWidth="1"/>
    <col min="26" max="26" width="13.5703125" bestFit="1" customWidth="1"/>
  </cols>
  <sheetData>
    <row r="13" spans="5:7" x14ac:dyDescent="0.25">
      <c r="F13">
        <v>2014</v>
      </c>
      <c r="G13">
        <v>2019</v>
      </c>
    </row>
    <row r="14" spans="5:7" x14ac:dyDescent="0.25">
      <c r="E14" t="s">
        <v>58</v>
      </c>
      <c r="F14" s="35">
        <v>0.08</v>
      </c>
      <c r="G14" s="35">
        <v>7.0000000000000007E-2</v>
      </c>
    </row>
    <row r="15" spans="5:7" x14ac:dyDescent="0.25">
      <c r="E15" t="s">
        <v>59</v>
      </c>
      <c r="F15" s="35">
        <v>0.19</v>
      </c>
      <c r="G15" s="35">
        <v>0.22</v>
      </c>
    </row>
    <row r="16" spans="5:7" x14ac:dyDescent="0.25">
      <c r="E16" t="s">
        <v>57</v>
      </c>
      <c r="F16" s="35">
        <v>0.08</v>
      </c>
      <c r="G16" s="35">
        <v>0.16</v>
      </c>
    </row>
    <row r="17" spans="5:22" x14ac:dyDescent="0.25">
      <c r="E17" t="s">
        <v>56</v>
      </c>
      <c r="F17" s="35">
        <v>0.65</v>
      </c>
      <c r="G17" s="35">
        <v>0.55000000000000004</v>
      </c>
    </row>
    <row r="23" spans="5:22" x14ac:dyDescent="0.25">
      <c r="V23" s="36">
        <v>8108</v>
      </c>
    </row>
    <row r="24" spans="5:22" x14ac:dyDescent="0.25">
      <c r="V24" s="37">
        <f>+V23*12</f>
        <v>97296</v>
      </c>
    </row>
    <row r="29" spans="5:22" x14ac:dyDescent="0.25">
      <c r="O29" t="s">
        <v>60</v>
      </c>
      <c r="P29" t="s">
        <v>2</v>
      </c>
      <c r="Q29" t="s">
        <v>50</v>
      </c>
      <c r="R29" t="s">
        <v>51</v>
      </c>
    </row>
    <row r="30" spans="5:22" x14ac:dyDescent="0.25">
      <c r="N30" t="s">
        <v>58</v>
      </c>
      <c r="O30" s="26">
        <v>0.04</v>
      </c>
      <c r="P30" s="26">
        <v>0.11</v>
      </c>
      <c r="Q30" s="26">
        <v>0.08</v>
      </c>
      <c r="R30" s="26">
        <v>0.05</v>
      </c>
    </row>
    <row r="31" spans="5:22" x14ac:dyDescent="0.25">
      <c r="N31" t="s">
        <v>59</v>
      </c>
      <c r="O31" s="26">
        <v>0.19</v>
      </c>
      <c r="P31" s="26">
        <v>0.28000000000000003</v>
      </c>
      <c r="Q31" s="26">
        <v>0.21</v>
      </c>
      <c r="R31" s="26">
        <v>0.23</v>
      </c>
    </row>
    <row r="32" spans="5:22" x14ac:dyDescent="0.25">
      <c r="N32" t="s">
        <v>57</v>
      </c>
      <c r="O32" s="26">
        <v>0.17</v>
      </c>
      <c r="P32" s="26">
        <v>0.13</v>
      </c>
      <c r="Q32" s="26">
        <v>0.18</v>
      </c>
      <c r="R32" s="26">
        <v>0.14000000000000001</v>
      </c>
    </row>
    <row r="33" spans="14:29" x14ac:dyDescent="0.25">
      <c r="N33" t="s">
        <v>56</v>
      </c>
      <c r="O33" s="26">
        <v>0.6</v>
      </c>
      <c r="P33" s="26">
        <v>0.48</v>
      </c>
      <c r="Q33" s="26">
        <v>0.53</v>
      </c>
      <c r="R33" s="26">
        <v>0.57999999999999996</v>
      </c>
    </row>
    <row r="43" spans="14:29" ht="15.75" x14ac:dyDescent="0.25">
      <c r="Z43" s="38">
        <v>175967</v>
      </c>
      <c r="AC43" s="37">
        <f>31000000/1000</f>
        <v>31000</v>
      </c>
    </row>
    <row r="44" spans="14:29" x14ac:dyDescent="0.25">
      <c r="Z44" s="37">
        <v>667300000</v>
      </c>
      <c r="AC44" s="37">
        <f>+AC43/12</f>
        <v>2583.3333333333335</v>
      </c>
    </row>
    <row r="45" spans="14:29" x14ac:dyDescent="0.25">
      <c r="Z45" s="37">
        <f>+Z44/Z43</f>
        <v>3792.1883080350294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E4EE7-82D5-478C-8848-93EA9E4FDFA5}">
  <dimension ref="C2:K2"/>
  <sheetViews>
    <sheetView workbookViewId="0">
      <selection activeCell="C36" sqref="C36"/>
    </sheetView>
  </sheetViews>
  <sheetFormatPr defaultRowHeight="15" x14ac:dyDescent="0.25"/>
  <sheetData>
    <row r="2" spans="3:11" x14ac:dyDescent="0.25">
      <c r="C2" s="128" t="s">
        <v>100</v>
      </c>
      <c r="D2" s="128"/>
      <c r="E2" s="128"/>
      <c r="F2" s="128"/>
      <c r="G2" s="128"/>
      <c r="H2" s="128"/>
      <c r="I2" s="128"/>
      <c r="J2" s="128"/>
      <c r="K2" s="128"/>
    </row>
  </sheetData>
  <mergeCells count="1">
    <mergeCell ref="C2:K2"/>
  </mergeCells>
  <hyperlinks>
    <hyperlink ref="C2" location="_ftn1" display="_ftn1" xr:uid="{465FC51C-7BB8-4DE4-9C89-281EC001EFFB}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8BC61-F4DA-40CB-AE7E-58C38D41CADF}">
  <dimension ref="C2:P2"/>
  <sheetViews>
    <sheetView workbookViewId="0">
      <selection activeCell="F32" sqref="F32"/>
    </sheetView>
  </sheetViews>
  <sheetFormatPr defaultRowHeight="15" x14ac:dyDescent="0.25"/>
  <sheetData>
    <row r="2" spans="3:16" x14ac:dyDescent="0.25">
      <c r="C2" s="130" t="s">
        <v>109</v>
      </c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29"/>
      <c r="P2" s="129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FC1C0-4A03-4584-8DAD-AFB621818EBD}">
  <dimension ref="B2"/>
  <sheetViews>
    <sheetView tabSelected="1" workbookViewId="0">
      <selection activeCell="P25" sqref="P25"/>
    </sheetView>
  </sheetViews>
  <sheetFormatPr defaultRowHeight="15" x14ac:dyDescent="0.25"/>
  <sheetData>
    <row r="2" spans="2:2" x14ac:dyDescent="0.25">
      <c r="B2" t="s">
        <v>116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C4CE9-3427-45CE-B2D7-ECAD3CD5C139}">
  <dimension ref="A1:M1"/>
  <sheetViews>
    <sheetView workbookViewId="0">
      <selection activeCell="O15" sqref="O15"/>
    </sheetView>
  </sheetViews>
  <sheetFormatPr defaultRowHeight="15" x14ac:dyDescent="0.25"/>
  <sheetData>
    <row r="1" spans="1:13" x14ac:dyDescent="0.25">
      <c r="A1" s="125" t="s">
        <v>102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</sheetData>
  <mergeCells count="1">
    <mergeCell ref="A1:M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2C0CE-D5E9-473D-931F-E369EDC2F871}">
  <dimension ref="A1:K1"/>
  <sheetViews>
    <sheetView workbookViewId="0">
      <selection activeCell="B3" sqref="B3"/>
    </sheetView>
  </sheetViews>
  <sheetFormatPr defaultRowHeight="15" x14ac:dyDescent="0.25"/>
  <sheetData>
    <row r="1" spans="1:11" x14ac:dyDescent="0.25">
      <c r="A1" s="126" t="s">
        <v>103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F8D83-482C-4677-A26D-C3F242B376EE}">
  <dimension ref="A1:L1"/>
  <sheetViews>
    <sheetView workbookViewId="0">
      <selection activeCell="B2" sqref="B2"/>
    </sheetView>
  </sheetViews>
  <sheetFormatPr defaultRowHeight="15" x14ac:dyDescent="0.25"/>
  <sheetData>
    <row r="1" spans="1:12" ht="15" customHeight="1" x14ac:dyDescent="0.25">
      <c r="A1" s="127" t="s">
        <v>106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</row>
  </sheetData>
  <mergeCells count="1">
    <mergeCell ref="A1:L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3AE20-A0CC-4341-BEC8-329E00CC5760}">
  <dimension ref="A1:K1"/>
  <sheetViews>
    <sheetView workbookViewId="0">
      <selection activeCell="B2" sqref="B2"/>
    </sheetView>
  </sheetViews>
  <sheetFormatPr defaultRowHeight="15" x14ac:dyDescent="0.25"/>
  <sheetData>
    <row r="1" spans="1:11" x14ac:dyDescent="0.25">
      <c r="A1" s="126" t="s">
        <v>107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4F65A-4A29-4BD2-BD36-18B5D2E0CE42}">
  <dimension ref="B1:P1"/>
  <sheetViews>
    <sheetView workbookViewId="0">
      <selection activeCell="B3" sqref="B3"/>
    </sheetView>
  </sheetViews>
  <sheetFormatPr defaultRowHeight="15" x14ac:dyDescent="0.25"/>
  <sheetData>
    <row r="1" spans="2:16" x14ac:dyDescent="0.25">
      <c r="B1" s="125" t="s">
        <v>108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</sheetData>
  <mergeCells count="1">
    <mergeCell ref="B1:P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Q1</vt:lpstr>
      <vt:lpstr>Sheet2</vt:lpstr>
      <vt:lpstr>Q2</vt:lpstr>
      <vt:lpstr>Q3</vt:lpstr>
      <vt:lpstr>q4</vt:lpstr>
      <vt:lpstr>g1</vt:lpstr>
      <vt:lpstr>g2</vt:lpstr>
      <vt:lpstr>Grafico1</vt:lpstr>
      <vt:lpstr>Grafico 2</vt:lpstr>
      <vt:lpstr>Grafico3</vt:lpstr>
      <vt:lpstr>Grafico 4</vt:lpstr>
      <vt:lpstr>grafico 5</vt:lpstr>
      <vt:lpstr>grafico 6</vt:lpstr>
      <vt:lpstr>grafico 7</vt:lpstr>
      <vt:lpstr>grafico 8</vt:lpstr>
      <vt:lpstr>'q4'!_ftn1</vt:lpstr>
      <vt:lpstr>'q4'!_ftnref1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Chauque, Nilton Manuel</dc:creator>
  <cp:lastModifiedBy>Chauque, Nilton Manuel</cp:lastModifiedBy>
  <dcterms:created xsi:type="dcterms:W3CDTF">2023-05-22T10:05:51Z</dcterms:created>
  <dcterms:modified xsi:type="dcterms:W3CDTF">2023-08-15T13:23:00Z</dcterms:modified>
</cp:coreProperties>
</file>